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firstSheet="3" activeTab="8"/>
  </bookViews>
  <sheets>
    <sheet name="Data Sampel" sheetId="14" r:id="rId1"/>
    <sheet name="Instrumen Hasil Belajar" sheetId="18" r:id="rId2"/>
    <sheet name="Validity Instrumen" sheetId="11" r:id="rId3"/>
    <sheet name="Reliability Instrumen" sheetId="13" r:id="rId4"/>
    <sheet name="Pretest Motivasi Belajar" sheetId="4" r:id="rId5"/>
    <sheet name="Postest Motivasi Belajar" sheetId="5" r:id="rId6"/>
    <sheet name="Kuesioner Motivasi" sheetId="9" r:id="rId7"/>
    <sheet name="Pretest Hasil Belajar" sheetId="2" r:id="rId8"/>
    <sheet name="Posttest Hasil Belajar" sheetId="3" r:id="rId9"/>
    <sheet name="Hasil Belajar" sheetId="8" r:id="rId10"/>
    <sheet name="Korelasi Pearson" sheetId="15" r:id="rId11"/>
  </sheets>
  <calcPr calcId="125725"/>
</workbook>
</file>

<file path=xl/calcChain.xml><?xml version="1.0" encoding="utf-8"?>
<calcChain xmlns="http://schemas.openxmlformats.org/spreadsheetml/2006/main">
  <c r="O43" i="13"/>
  <c r="P43"/>
  <c r="Q43" s="1"/>
  <c r="R43"/>
  <c r="O44"/>
  <c r="R44" s="1"/>
  <c r="P44"/>
  <c r="Q44"/>
  <c r="S44"/>
  <c r="S43" l="1"/>
  <c r="C45" i="4"/>
  <c r="B44" i="15" l="1"/>
  <c r="A44"/>
  <c r="B43"/>
  <c r="A43"/>
  <c r="B42"/>
  <c r="A42"/>
  <c r="B41"/>
  <c r="A41"/>
  <c r="B40"/>
  <c r="A40"/>
  <c r="B39"/>
  <c r="A39"/>
  <c r="B38"/>
  <c r="A38"/>
  <c r="B37"/>
  <c r="A37"/>
  <c r="B36"/>
  <c r="A36"/>
  <c r="B35"/>
  <c r="A35"/>
  <c r="B34"/>
  <c r="A34"/>
  <c r="B33"/>
  <c r="A33"/>
  <c r="B32"/>
  <c r="A32"/>
  <c r="B31"/>
  <c r="A31"/>
  <c r="B30"/>
  <c r="A30"/>
  <c r="B29"/>
  <c r="A29"/>
  <c r="B28"/>
  <c r="A28"/>
  <c r="B27"/>
  <c r="A27"/>
  <c r="B26"/>
  <c r="A26"/>
  <c r="B25"/>
  <c r="A25"/>
  <c r="B24"/>
  <c r="A24"/>
  <c r="B23"/>
  <c r="A23"/>
  <c r="B22"/>
  <c r="A22"/>
  <c r="B21"/>
  <c r="A21"/>
  <c r="B20"/>
  <c r="A20"/>
  <c r="B19"/>
  <c r="A19"/>
  <c r="B18"/>
  <c r="A18"/>
  <c r="B17"/>
  <c r="A17"/>
  <c r="B16"/>
  <c r="A16"/>
  <c r="B15"/>
  <c r="A15"/>
  <c r="B14"/>
  <c r="A14"/>
  <c r="B13"/>
  <c r="A13"/>
  <c r="B12"/>
  <c r="A12"/>
  <c r="B11"/>
  <c r="A11"/>
  <c r="B10"/>
  <c r="A10"/>
  <c r="B9"/>
  <c r="A9"/>
  <c r="B8"/>
  <c r="A8"/>
  <c r="B7"/>
  <c r="A7"/>
  <c r="B6"/>
  <c r="A6"/>
  <c r="B5"/>
  <c r="A5"/>
  <c r="B4"/>
  <c r="A4"/>
  <c r="A4" i="3" l="1"/>
  <c r="B4"/>
  <c r="A5"/>
  <c r="B5"/>
  <c r="A6"/>
  <c r="B6"/>
  <c r="A7"/>
  <c r="B7"/>
  <c r="A8"/>
  <c r="B8"/>
  <c r="A9"/>
  <c r="B9"/>
  <c r="A10"/>
  <c r="B10"/>
  <c r="A11"/>
  <c r="B11"/>
  <c r="A12"/>
  <c r="B12"/>
  <c r="A13"/>
  <c r="B13"/>
  <c r="A14"/>
  <c r="B14"/>
  <c r="A15"/>
  <c r="B15"/>
  <c r="A16"/>
  <c r="B16"/>
  <c r="A17"/>
  <c r="B17"/>
  <c r="A18"/>
  <c r="B18"/>
  <c r="A19"/>
  <c r="B19"/>
  <c r="A20"/>
  <c r="B20"/>
  <c r="A21"/>
  <c r="B21"/>
  <c r="A22"/>
  <c r="B22"/>
  <c r="A23"/>
  <c r="B23"/>
  <c r="A24"/>
  <c r="B24"/>
  <c r="A25"/>
  <c r="B25"/>
  <c r="A26"/>
  <c r="B26"/>
  <c r="A27"/>
  <c r="B27"/>
  <c r="A28"/>
  <c r="B28"/>
  <c r="A29"/>
  <c r="B29"/>
  <c r="A30"/>
  <c r="B30"/>
  <c r="A31"/>
  <c r="B31"/>
  <c r="A32"/>
  <c r="B32"/>
  <c r="A33"/>
  <c r="B33"/>
  <c r="A34"/>
  <c r="B34"/>
  <c r="A35"/>
  <c r="B35"/>
  <c r="A36"/>
  <c r="B36"/>
  <c r="A37"/>
  <c r="B37"/>
  <c r="A38"/>
  <c r="B38"/>
  <c r="A39"/>
  <c r="B39"/>
  <c r="A40"/>
  <c r="B40"/>
  <c r="A41"/>
  <c r="B41"/>
  <c r="A42"/>
  <c r="B42"/>
  <c r="A43"/>
  <c r="B43"/>
  <c r="A44"/>
  <c r="B44"/>
  <c r="A4" i="2"/>
  <c r="B4"/>
  <c r="A5"/>
  <c r="B5"/>
  <c r="A6"/>
  <c r="B6"/>
  <c r="A7"/>
  <c r="B7"/>
  <c r="A8"/>
  <c r="B8"/>
  <c r="A9"/>
  <c r="B9"/>
  <c r="A10"/>
  <c r="B10"/>
  <c r="A11"/>
  <c r="B11"/>
  <c r="A12"/>
  <c r="B12"/>
  <c r="A13"/>
  <c r="B13"/>
  <c r="A14"/>
  <c r="B14"/>
  <c r="A15"/>
  <c r="B15"/>
  <c r="A16"/>
  <c r="B16"/>
  <c r="A17"/>
  <c r="B17"/>
  <c r="A18"/>
  <c r="B18"/>
  <c r="A19"/>
  <c r="B19"/>
  <c r="A20"/>
  <c r="B20"/>
  <c r="A21"/>
  <c r="B21"/>
  <c r="A22"/>
  <c r="B22"/>
  <c r="A23"/>
  <c r="B23"/>
  <c r="A24"/>
  <c r="B24"/>
  <c r="A25"/>
  <c r="B25"/>
  <c r="A26"/>
  <c r="B26"/>
  <c r="A27"/>
  <c r="B27"/>
  <c r="A28"/>
  <c r="B28"/>
  <c r="A29"/>
  <c r="B29"/>
  <c r="A30"/>
  <c r="B30"/>
  <c r="A31"/>
  <c r="B31"/>
  <c r="A32"/>
  <c r="B32"/>
  <c r="A33"/>
  <c r="B33"/>
  <c r="A34"/>
  <c r="B34"/>
  <c r="A35"/>
  <c r="B35"/>
  <c r="A36"/>
  <c r="B36"/>
  <c r="A37"/>
  <c r="B37"/>
  <c r="A38"/>
  <c r="B38"/>
  <c r="A39"/>
  <c r="B39"/>
  <c r="A40"/>
  <c r="B40"/>
  <c r="A41"/>
  <c r="B41"/>
  <c r="A42"/>
  <c r="B42"/>
  <c r="A43"/>
  <c r="B43"/>
  <c r="A44"/>
  <c r="B44"/>
  <c r="A4" i="5"/>
  <c r="B4"/>
  <c r="A5"/>
  <c r="B5"/>
  <c r="A6"/>
  <c r="B6"/>
  <c r="A7"/>
  <c r="B7"/>
  <c r="A8"/>
  <c r="B8"/>
  <c r="A9"/>
  <c r="B9"/>
  <c r="A10"/>
  <c r="B10"/>
  <c r="A11"/>
  <c r="B11"/>
  <c r="A12"/>
  <c r="B12"/>
  <c r="A13"/>
  <c r="B13"/>
  <c r="A14"/>
  <c r="B14"/>
  <c r="A15"/>
  <c r="B15"/>
  <c r="A16"/>
  <c r="B16"/>
  <c r="A17"/>
  <c r="B17"/>
  <c r="A18"/>
  <c r="B18"/>
  <c r="A19"/>
  <c r="B19"/>
  <c r="A20"/>
  <c r="B20"/>
  <c r="A21"/>
  <c r="B21"/>
  <c r="A22"/>
  <c r="B22"/>
  <c r="A23"/>
  <c r="B23"/>
  <c r="A24"/>
  <c r="B24"/>
  <c r="A25"/>
  <c r="B25"/>
  <c r="A26"/>
  <c r="B26"/>
  <c r="A27"/>
  <c r="B27"/>
  <c r="A28"/>
  <c r="B28"/>
  <c r="A29"/>
  <c r="B29"/>
  <c r="A30"/>
  <c r="B30"/>
  <c r="A31"/>
  <c r="B31"/>
  <c r="A32"/>
  <c r="B32"/>
  <c r="A33"/>
  <c r="B33"/>
  <c r="A34"/>
  <c r="B34"/>
  <c r="A35"/>
  <c r="B35"/>
  <c r="A36"/>
  <c r="B36"/>
  <c r="A37"/>
  <c r="B37"/>
  <c r="A38"/>
  <c r="B38"/>
  <c r="A39"/>
  <c r="B39"/>
  <c r="A40"/>
  <c r="B40"/>
  <c r="A41"/>
  <c r="B41"/>
  <c r="A42"/>
  <c r="B42"/>
  <c r="A43"/>
  <c r="B43"/>
  <c r="A44"/>
  <c r="B44"/>
  <c r="A4" i="4"/>
  <c r="B4"/>
  <c r="A5"/>
  <c r="B5"/>
  <c r="A6"/>
  <c r="B6"/>
  <c r="A7"/>
  <c r="B7"/>
  <c r="A8"/>
  <c r="B8"/>
  <c r="A9"/>
  <c r="B9"/>
  <c r="A10"/>
  <c r="B10"/>
  <c r="A11"/>
  <c r="B11"/>
  <c r="A12"/>
  <c r="B12"/>
  <c r="A13"/>
  <c r="B13"/>
  <c r="A14"/>
  <c r="B14"/>
  <c r="A15"/>
  <c r="B15"/>
  <c r="A16"/>
  <c r="B16"/>
  <c r="A17"/>
  <c r="B17"/>
  <c r="A18"/>
  <c r="B18"/>
  <c r="A19"/>
  <c r="B19"/>
  <c r="A20"/>
  <c r="B20"/>
  <c r="A21"/>
  <c r="B21"/>
  <c r="A22"/>
  <c r="B22"/>
  <c r="A23"/>
  <c r="B23"/>
  <c r="A24"/>
  <c r="B24"/>
  <c r="A25"/>
  <c r="B25"/>
  <c r="A26"/>
  <c r="B26"/>
  <c r="A27"/>
  <c r="B27"/>
  <c r="A28"/>
  <c r="B28"/>
  <c r="A29"/>
  <c r="B29"/>
  <c r="A30"/>
  <c r="B30"/>
  <c r="A31"/>
  <c r="B31"/>
  <c r="A32"/>
  <c r="B32"/>
  <c r="A33"/>
  <c r="B33"/>
  <c r="A34"/>
  <c r="B34"/>
  <c r="A35"/>
  <c r="B35"/>
  <c r="A36"/>
  <c r="B36"/>
  <c r="A37"/>
  <c r="B37"/>
  <c r="A38"/>
  <c r="B38"/>
  <c r="A39"/>
  <c r="B39"/>
  <c r="A40"/>
  <c r="B40"/>
  <c r="A41"/>
  <c r="B41"/>
  <c r="A42"/>
  <c r="B42"/>
  <c r="A43"/>
  <c r="B43"/>
  <c r="A44"/>
  <c r="B44"/>
  <c r="R42" i="13"/>
  <c r="P42"/>
  <c r="P40"/>
  <c r="S40" s="1"/>
  <c r="O40"/>
  <c r="P39"/>
  <c r="S39" s="1"/>
  <c r="O39"/>
  <c r="P38"/>
  <c r="S38" s="1"/>
  <c r="O38"/>
  <c r="P37"/>
  <c r="S37" s="1"/>
  <c r="O37"/>
  <c r="P36"/>
  <c r="S36" s="1"/>
  <c r="O36"/>
  <c r="P35"/>
  <c r="S35" s="1"/>
  <c r="O35"/>
  <c r="P34"/>
  <c r="S34" s="1"/>
  <c r="O34"/>
  <c r="P33"/>
  <c r="S33" s="1"/>
  <c r="O33"/>
  <c r="P32"/>
  <c r="S32" s="1"/>
  <c r="O32"/>
  <c r="P31"/>
  <c r="S31" s="1"/>
  <c r="O31"/>
  <c r="P30"/>
  <c r="S30" s="1"/>
  <c r="O30"/>
  <c r="P29"/>
  <c r="S29" s="1"/>
  <c r="O29"/>
  <c r="P28"/>
  <c r="S28" s="1"/>
  <c r="O28"/>
  <c r="P27"/>
  <c r="S27" s="1"/>
  <c r="O27"/>
  <c r="P26"/>
  <c r="S26" s="1"/>
  <c r="O26"/>
  <c r="P41"/>
  <c r="S41" s="1"/>
  <c r="O41"/>
  <c r="P24"/>
  <c r="S24" s="1"/>
  <c r="O24"/>
  <c r="P23"/>
  <c r="S23" s="1"/>
  <c r="O23"/>
  <c r="P22"/>
  <c r="S22" s="1"/>
  <c r="O22"/>
  <c r="P21"/>
  <c r="S21" s="1"/>
  <c r="O21"/>
  <c r="P20"/>
  <c r="S20" s="1"/>
  <c r="O20"/>
  <c r="P19"/>
  <c r="S19" s="1"/>
  <c r="O19"/>
  <c r="P18"/>
  <c r="S18" s="1"/>
  <c r="O18"/>
  <c r="P17"/>
  <c r="S17" s="1"/>
  <c r="O17"/>
  <c r="P16"/>
  <c r="S16" s="1"/>
  <c r="O16"/>
  <c r="P15"/>
  <c r="S15" s="1"/>
  <c r="O15"/>
  <c r="P14"/>
  <c r="S14" s="1"/>
  <c r="O14"/>
  <c r="P13"/>
  <c r="S13" s="1"/>
  <c r="O13"/>
  <c r="P12"/>
  <c r="S12" s="1"/>
  <c r="O12"/>
  <c r="P11"/>
  <c r="S11" s="1"/>
  <c r="O11"/>
  <c r="P10"/>
  <c r="S10" s="1"/>
  <c r="O10"/>
  <c r="P9"/>
  <c r="S9" s="1"/>
  <c r="O9"/>
  <c r="P8"/>
  <c r="S8" s="1"/>
  <c r="O8"/>
  <c r="P7"/>
  <c r="S7" s="1"/>
  <c r="O7"/>
  <c r="P6"/>
  <c r="S6" s="1"/>
  <c r="O6"/>
  <c r="P5"/>
  <c r="S5" s="1"/>
  <c r="O5"/>
  <c r="P4"/>
  <c r="S4" s="1"/>
  <c r="O4"/>
  <c r="M45"/>
  <c r="L45"/>
  <c r="K45"/>
  <c r="J45"/>
  <c r="I45"/>
  <c r="H45"/>
  <c r="G45"/>
  <c r="F45"/>
  <c r="E45"/>
  <c r="D45"/>
  <c r="C45"/>
  <c r="B48" s="1"/>
  <c r="Q5" l="1"/>
  <c r="R5"/>
  <c r="Q7"/>
  <c r="R7"/>
  <c r="Q9"/>
  <c r="R9"/>
  <c r="Q11"/>
  <c r="R11"/>
  <c r="Q13"/>
  <c r="R13"/>
  <c r="Q15"/>
  <c r="R15"/>
  <c r="Q17"/>
  <c r="R17"/>
  <c r="R19"/>
  <c r="Q19"/>
  <c r="R20"/>
  <c r="Q20"/>
  <c r="R21"/>
  <c r="Q21"/>
  <c r="Q4"/>
  <c r="R4"/>
  <c r="Q6"/>
  <c r="R6"/>
  <c r="Q8"/>
  <c r="R8"/>
  <c r="Q10"/>
  <c r="R10"/>
  <c r="Q12"/>
  <c r="R12"/>
  <c r="Q14"/>
  <c r="R14"/>
  <c r="Q16"/>
  <c r="R16"/>
  <c r="Q18"/>
  <c r="R18"/>
  <c r="P3"/>
  <c r="R23"/>
  <c r="Q23"/>
  <c r="R41"/>
  <c r="Q41"/>
  <c r="R27"/>
  <c r="Q27"/>
  <c r="R29"/>
  <c r="Q29"/>
  <c r="R31"/>
  <c r="Q31"/>
  <c r="R33"/>
  <c r="Q33"/>
  <c r="R35"/>
  <c r="Q35"/>
  <c r="R37"/>
  <c r="Q37"/>
  <c r="R39"/>
  <c r="Q39"/>
  <c r="S42"/>
  <c r="Q42"/>
  <c r="O3"/>
  <c r="R22"/>
  <c r="Q22"/>
  <c r="R24"/>
  <c r="Q24"/>
  <c r="R26"/>
  <c r="Q26"/>
  <c r="R28"/>
  <c r="Q28"/>
  <c r="R30"/>
  <c r="Q30"/>
  <c r="R32"/>
  <c r="Q32"/>
  <c r="R34"/>
  <c r="Q34"/>
  <c r="R36"/>
  <c r="Q36"/>
  <c r="R38"/>
  <c r="Q38"/>
  <c r="R40"/>
  <c r="Q40"/>
  <c r="O25"/>
  <c r="P25"/>
  <c r="S25" s="1"/>
  <c r="R25" l="1"/>
  <c r="Q25"/>
  <c r="P45"/>
  <c r="B50" s="1"/>
  <c r="B58" s="1"/>
  <c r="S3"/>
  <c r="S45" s="1"/>
  <c r="B53" s="1"/>
  <c r="B57" s="1"/>
  <c r="B63" s="1"/>
  <c r="O45"/>
  <c r="B49" s="1"/>
  <c r="Q3"/>
  <c r="Q45" s="1"/>
  <c r="B51" s="1"/>
  <c r="B54" s="1"/>
  <c r="B59" s="1"/>
  <c r="R3"/>
  <c r="R45" s="1"/>
  <c r="B52" s="1"/>
  <c r="B55" s="1"/>
  <c r="B60" l="1"/>
  <c r="B61" s="1"/>
  <c r="B56"/>
  <c r="B62" s="1"/>
  <c r="B64" s="1"/>
  <c r="B65" s="1"/>
  <c r="B66" l="1"/>
  <c r="B67" s="1"/>
  <c r="C46" s="1"/>
  <c r="C45" i="3"/>
  <c r="C45" i="2"/>
  <c r="C45" i="5"/>
  <c r="N44" i="2" l="1"/>
  <c r="N43"/>
  <c r="N42"/>
  <c r="N41"/>
  <c r="N40"/>
  <c r="N39"/>
  <c r="N38"/>
  <c r="N37"/>
  <c r="N36"/>
  <c r="N35"/>
  <c r="N34"/>
  <c r="N33"/>
  <c r="N32"/>
  <c r="N31"/>
  <c r="N30"/>
  <c r="N29"/>
  <c r="N28"/>
  <c r="N27"/>
  <c r="N26"/>
  <c r="N25"/>
  <c r="N24"/>
  <c r="N23"/>
  <c r="N22"/>
  <c r="N21"/>
  <c r="N20"/>
  <c r="N19"/>
  <c r="N18"/>
  <c r="N17"/>
  <c r="N16"/>
  <c r="N15"/>
  <c r="N14"/>
  <c r="N13"/>
  <c r="N12"/>
  <c r="N11"/>
  <c r="N10"/>
  <c r="N9"/>
  <c r="N8"/>
  <c r="N7"/>
  <c r="N6"/>
  <c r="N5"/>
  <c r="N4"/>
  <c r="E6" i="15" l="1"/>
  <c r="E8"/>
  <c r="E12"/>
  <c r="E16"/>
  <c r="E5"/>
  <c r="E7"/>
  <c r="E9"/>
  <c r="E11"/>
  <c r="E13"/>
  <c r="E15"/>
  <c r="E17"/>
  <c r="E19"/>
  <c r="E21"/>
  <c r="E23"/>
  <c r="E25"/>
  <c r="E27"/>
  <c r="E29"/>
  <c r="E31"/>
  <c r="E33"/>
  <c r="E35"/>
  <c r="E37"/>
  <c r="E39"/>
  <c r="E41"/>
  <c r="E43"/>
  <c r="E44"/>
  <c r="E4"/>
  <c r="E10"/>
  <c r="E14"/>
  <c r="E18"/>
  <c r="E20"/>
  <c r="E22"/>
  <c r="E24"/>
  <c r="E26"/>
  <c r="E28"/>
  <c r="E30"/>
  <c r="E32"/>
  <c r="E34"/>
  <c r="E36"/>
  <c r="E38"/>
  <c r="E40"/>
  <c r="E42"/>
  <c r="AA46" i="4"/>
  <c r="D29" i="9" s="1"/>
  <c r="AA45" i="4"/>
  <c r="M46" i="2" l="1"/>
  <c r="G13" i="8" s="1"/>
  <c r="L46" i="2"/>
  <c r="G12" i="8" s="1"/>
  <c r="K46" i="2"/>
  <c r="G11" i="8" s="1"/>
  <c r="J46" i="2"/>
  <c r="G10" i="8" s="1"/>
  <c r="I46" i="2"/>
  <c r="G9" i="8" s="1"/>
  <c r="H46" i="2"/>
  <c r="G8" i="8" s="1"/>
  <c r="G46" i="2"/>
  <c r="G7" i="8" s="1"/>
  <c r="F46" i="2"/>
  <c r="G6" i="8" s="1"/>
  <c r="E46" i="2"/>
  <c r="G5" i="8" s="1"/>
  <c r="D46" i="2"/>
  <c r="G4" i="8" s="1"/>
  <c r="M45" i="2"/>
  <c r="L45"/>
  <c r="K45"/>
  <c r="J45"/>
  <c r="I45"/>
  <c r="H45"/>
  <c r="G45"/>
  <c r="F45"/>
  <c r="E45"/>
  <c r="D45"/>
  <c r="E45" i="3"/>
  <c r="F45"/>
  <c r="G45"/>
  <c r="H45"/>
  <c r="I45"/>
  <c r="J45"/>
  <c r="K45"/>
  <c r="L45"/>
  <c r="M45"/>
  <c r="E46"/>
  <c r="F46"/>
  <c r="G46"/>
  <c r="H46"/>
  <c r="H8" i="8" s="1"/>
  <c r="I46" i="3"/>
  <c r="J46"/>
  <c r="K46"/>
  <c r="L46"/>
  <c r="M46"/>
  <c r="D46"/>
  <c r="D45"/>
  <c r="N4"/>
  <c r="N5"/>
  <c r="N6"/>
  <c r="N7"/>
  <c r="N8"/>
  <c r="N9"/>
  <c r="N10"/>
  <c r="N11"/>
  <c r="N12"/>
  <c r="N13"/>
  <c r="N14"/>
  <c r="N15"/>
  <c r="N16"/>
  <c r="N17"/>
  <c r="N18"/>
  <c r="N19"/>
  <c r="N20"/>
  <c r="N21"/>
  <c r="N22"/>
  <c r="N23"/>
  <c r="N24"/>
  <c r="N25"/>
  <c r="N26"/>
  <c r="N27"/>
  <c r="N28"/>
  <c r="N29"/>
  <c r="N30"/>
  <c r="N31"/>
  <c r="N32"/>
  <c r="N33"/>
  <c r="N34"/>
  <c r="N35"/>
  <c r="N36"/>
  <c r="N37"/>
  <c r="N38"/>
  <c r="N39"/>
  <c r="N40"/>
  <c r="N41"/>
  <c r="N42"/>
  <c r="N43"/>
  <c r="N44"/>
  <c r="AG46" i="5"/>
  <c r="AF46"/>
  <c r="AE46"/>
  <c r="AD46"/>
  <c r="AC46"/>
  <c r="AB46"/>
  <c r="AA46"/>
  <c r="Z46"/>
  <c r="Y46"/>
  <c r="X46"/>
  <c r="W46"/>
  <c r="V46"/>
  <c r="U46"/>
  <c r="T46"/>
  <c r="S46"/>
  <c r="R46"/>
  <c r="Q46"/>
  <c r="P46"/>
  <c r="O46"/>
  <c r="N46"/>
  <c r="M46"/>
  <c r="L46"/>
  <c r="K46"/>
  <c r="J46"/>
  <c r="I46"/>
  <c r="H46"/>
  <c r="G46"/>
  <c r="F46"/>
  <c r="E46"/>
  <c r="D46"/>
  <c r="AG45"/>
  <c r="AF45"/>
  <c r="AE45"/>
  <c r="AD45"/>
  <c r="AC45"/>
  <c r="AB45"/>
  <c r="AA45"/>
  <c r="Z45"/>
  <c r="Y45"/>
  <c r="X45"/>
  <c r="W45"/>
  <c r="V45"/>
  <c r="U45"/>
  <c r="T45"/>
  <c r="S45"/>
  <c r="R45"/>
  <c r="Q45"/>
  <c r="P45"/>
  <c r="O45"/>
  <c r="N45"/>
  <c r="M45"/>
  <c r="L45"/>
  <c r="K45"/>
  <c r="J45"/>
  <c r="I45"/>
  <c r="H45"/>
  <c r="G45"/>
  <c r="F45"/>
  <c r="E45"/>
  <c r="D45"/>
  <c r="AH44"/>
  <c r="F44" i="15" s="1"/>
  <c r="AH43" i="5"/>
  <c r="F43" i="15" s="1"/>
  <c r="AH42" i="5"/>
  <c r="F42" i="15" s="1"/>
  <c r="AH41" i="5"/>
  <c r="F41" i="15" s="1"/>
  <c r="AH40" i="5"/>
  <c r="F40" i="15" s="1"/>
  <c r="AH39" i="5"/>
  <c r="F39" i="15" s="1"/>
  <c r="AH38" i="5"/>
  <c r="F38" i="15" s="1"/>
  <c r="AH37" i="5"/>
  <c r="F37" i="15" s="1"/>
  <c r="AH36" i="5"/>
  <c r="F36" i="15" s="1"/>
  <c r="AH35" i="5"/>
  <c r="F35" i="15" s="1"/>
  <c r="AH34" i="5"/>
  <c r="F34" i="15" s="1"/>
  <c r="AH33" i="5"/>
  <c r="F33" i="15" s="1"/>
  <c r="AH32" i="5"/>
  <c r="F32" i="15" s="1"/>
  <c r="AH31" i="5"/>
  <c r="F31" i="15" s="1"/>
  <c r="AH30" i="5"/>
  <c r="F30" i="15" s="1"/>
  <c r="AH29" i="5"/>
  <c r="F29" i="15" s="1"/>
  <c r="AH28" i="5"/>
  <c r="F28" i="15" s="1"/>
  <c r="AH27" i="5"/>
  <c r="F27" i="15" s="1"/>
  <c r="AH26" i="5"/>
  <c r="F26" i="15" s="1"/>
  <c r="AH25" i="5"/>
  <c r="F25" i="15" s="1"/>
  <c r="AH24" i="5"/>
  <c r="F24" i="15" s="1"/>
  <c r="AH23" i="5"/>
  <c r="F23" i="15" s="1"/>
  <c r="AH22" i="5"/>
  <c r="F22" i="15" s="1"/>
  <c r="AH21" i="5"/>
  <c r="F21" i="15" s="1"/>
  <c r="AH20" i="5"/>
  <c r="F20" i="15" s="1"/>
  <c r="AH19" i="5"/>
  <c r="F19" i="15" s="1"/>
  <c r="AH18" i="5"/>
  <c r="F18" i="15" s="1"/>
  <c r="AH17" i="5"/>
  <c r="F17" i="15" s="1"/>
  <c r="AH16" i="5"/>
  <c r="F16" i="15" s="1"/>
  <c r="AH15" i="5"/>
  <c r="F15" i="15" s="1"/>
  <c r="AH14" i="5"/>
  <c r="F14" i="15" s="1"/>
  <c r="AH13" i="5"/>
  <c r="F13" i="15" s="1"/>
  <c r="AH12" i="5"/>
  <c r="F12" i="15" s="1"/>
  <c r="AH11" i="5"/>
  <c r="F11" i="15" s="1"/>
  <c r="AH10" i="5"/>
  <c r="F10" i="15" s="1"/>
  <c r="AH9" i="5"/>
  <c r="F9" i="15" s="1"/>
  <c r="AH8" i="5"/>
  <c r="F8" i="15" s="1"/>
  <c r="AH7" i="5"/>
  <c r="F7" i="15" s="1"/>
  <c r="AH6" i="5"/>
  <c r="F6" i="15" s="1"/>
  <c r="AH5" i="5"/>
  <c r="F5" i="15" s="1"/>
  <c r="AH4" i="5"/>
  <c r="F4" i="15" s="1"/>
  <c r="AH4" i="4"/>
  <c r="D4" i="15" s="1"/>
  <c r="AH5" i="4"/>
  <c r="D5" i="15" s="1"/>
  <c r="AH6" i="4"/>
  <c r="D6" i="15" s="1"/>
  <c r="AH7" i="4"/>
  <c r="D7" i="15" s="1"/>
  <c r="AH8" i="4"/>
  <c r="D8" i="15" s="1"/>
  <c r="AH9" i="4"/>
  <c r="D9" i="15" s="1"/>
  <c r="AH10" i="4"/>
  <c r="D10" i="15" s="1"/>
  <c r="AH11" i="4"/>
  <c r="D11" i="15" s="1"/>
  <c r="AH12" i="4"/>
  <c r="D12" i="15" s="1"/>
  <c r="AH13" i="4"/>
  <c r="D13" i="15" s="1"/>
  <c r="AH14" i="4"/>
  <c r="D14" i="15" s="1"/>
  <c r="AH15" i="4"/>
  <c r="D15" i="15" s="1"/>
  <c r="AH16" i="4"/>
  <c r="D16" i="15" s="1"/>
  <c r="AH17" i="4"/>
  <c r="D17" i="15" s="1"/>
  <c r="AH18" i="4"/>
  <c r="D18" i="15" s="1"/>
  <c r="AH19" i="4"/>
  <c r="D19" i="15" s="1"/>
  <c r="AH20" i="4"/>
  <c r="D20" i="15" s="1"/>
  <c r="AH21" i="4"/>
  <c r="D21" i="15" s="1"/>
  <c r="AH22" i="4"/>
  <c r="D22" i="15" s="1"/>
  <c r="AH23" i="4"/>
  <c r="D23" i="15" s="1"/>
  <c r="AH24" i="4"/>
  <c r="D24" i="15" s="1"/>
  <c r="AH25" i="4"/>
  <c r="D25" i="15" s="1"/>
  <c r="AH26" i="4"/>
  <c r="D26" i="15" s="1"/>
  <c r="AH27" i="4"/>
  <c r="D27" i="15" s="1"/>
  <c r="AH28" i="4"/>
  <c r="D28" i="15" s="1"/>
  <c r="AH29" i="4"/>
  <c r="D29" i="15" s="1"/>
  <c r="AH30" i="4"/>
  <c r="D30" i="15" s="1"/>
  <c r="AH31" i="4"/>
  <c r="D31" i="15" s="1"/>
  <c r="AH32" i="4"/>
  <c r="D32" i="15" s="1"/>
  <c r="AH33" i="4"/>
  <c r="D33" i="15" s="1"/>
  <c r="AH34" i="4"/>
  <c r="D34" i="15" s="1"/>
  <c r="AH35" i="4"/>
  <c r="D35" i="15" s="1"/>
  <c r="AH36" i="4"/>
  <c r="D36" i="15" s="1"/>
  <c r="AH37" i="4"/>
  <c r="D37" i="15" s="1"/>
  <c r="AH38" i="4"/>
  <c r="D38" i="15" s="1"/>
  <c r="AH39" i="4"/>
  <c r="D39" i="15" s="1"/>
  <c r="AH40" i="4"/>
  <c r="D40" i="15" s="1"/>
  <c r="AH41" i="4"/>
  <c r="D41" i="15" s="1"/>
  <c r="AH42" i="4"/>
  <c r="D42" i="15" s="1"/>
  <c r="AH43" i="4"/>
  <c r="D43" i="15" s="1"/>
  <c r="AH44" i="4"/>
  <c r="D44" i="15" s="1"/>
  <c r="E45" i="4"/>
  <c r="F45"/>
  <c r="G45"/>
  <c r="H45"/>
  <c r="I45"/>
  <c r="J45"/>
  <c r="K45"/>
  <c r="L45"/>
  <c r="M45"/>
  <c r="N45"/>
  <c r="O45"/>
  <c r="P45"/>
  <c r="Q45"/>
  <c r="R45"/>
  <c r="S45"/>
  <c r="T45"/>
  <c r="U45"/>
  <c r="V45"/>
  <c r="W45"/>
  <c r="X45"/>
  <c r="Y45"/>
  <c r="Z45"/>
  <c r="AB45"/>
  <c r="AC45"/>
  <c r="AD45"/>
  <c r="AE45"/>
  <c r="AF45"/>
  <c r="AG45"/>
  <c r="E46"/>
  <c r="D15" i="9" s="1"/>
  <c r="F46" i="4"/>
  <c r="D9" i="9" s="1"/>
  <c r="G46" i="4"/>
  <c r="D33" i="9" s="1"/>
  <c r="H46" i="4"/>
  <c r="D21" i="9" s="1"/>
  <c r="I46" i="4"/>
  <c r="D34" i="9" s="1"/>
  <c r="J46" i="4"/>
  <c r="D10" i="9" s="1"/>
  <c r="K46" i="4"/>
  <c r="L46"/>
  <c r="M46"/>
  <c r="D11" i="9" s="1"/>
  <c r="N46" i="4"/>
  <c r="D16" i="9" s="1"/>
  <c r="O46" i="4"/>
  <c r="D27" i="9" s="1"/>
  <c r="P46" i="4"/>
  <c r="D35" i="9" s="1"/>
  <c r="Q46" i="4"/>
  <c r="D36" i="9" s="1"/>
  <c r="R46" i="4"/>
  <c r="D12" i="9" s="1"/>
  <c r="S46" i="4"/>
  <c r="D4" i="9" s="1"/>
  <c r="T46" i="4"/>
  <c r="D13" i="9" s="1"/>
  <c r="U46" i="4"/>
  <c r="D37" i="9" s="1"/>
  <c r="V46" i="4"/>
  <c r="D17" i="9" s="1"/>
  <c r="W46" i="4"/>
  <c r="D24" i="9" s="1"/>
  <c r="X46" i="4"/>
  <c r="D28" i="9" s="1"/>
  <c r="Y46" i="4"/>
  <c r="D5" i="9" s="1"/>
  <c r="Z46" i="4"/>
  <c r="D18" i="9" s="1"/>
  <c r="AB46" i="4"/>
  <c r="D19" i="9" s="1"/>
  <c r="AC46" i="4"/>
  <c r="D25" i="9" s="1"/>
  <c r="AD46" i="4"/>
  <c r="D6" i="9" s="1"/>
  <c r="AE46" i="4"/>
  <c r="D30" i="9" s="1"/>
  <c r="AF46" i="4"/>
  <c r="D31" i="9" s="1"/>
  <c r="AG46" i="4"/>
  <c r="D7" i="9" s="1"/>
  <c r="D46" i="4"/>
  <c r="D3" i="9" s="1"/>
  <c r="D45" i="4"/>
  <c r="G42" i="15" l="1"/>
  <c r="O42" i="3"/>
  <c r="P42" s="1"/>
  <c r="G40" i="15"/>
  <c r="O40" i="3"/>
  <c r="P40" s="1"/>
  <c r="G38" i="15"/>
  <c r="O38" i="3"/>
  <c r="P38" s="1"/>
  <c r="G36" i="15"/>
  <c r="O36" i="3"/>
  <c r="P36" s="1"/>
  <c r="G34" i="15"/>
  <c r="O34" i="3"/>
  <c r="P34" s="1"/>
  <c r="G32" i="15"/>
  <c r="O32" i="3"/>
  <c r="P32" s="1"/>
  <c r="G30" i="15"/>
  <c r="O30" i="3"/>
  <c r="P30" s="1"/>
  <c r="G28" i="15"/>
  <c r="O28" i="3"/>
  <c r="P28" s="1"/>
  <c r="G26" i="15"/>
  <c r="O26" i="3"/>
  <c r="P26" s="1"/>
  <c r="G24" i="15"/>
  <c r="O24" i="3"/>
  <c r="P24" s="1"/>
  <c r="G22" i="15"/>
  <c r="O22" i="3"/>
  <c r="P22" s="1"/>
  <c r="G20" i="15"/>
  <c r="O20" i="3"/>
  <c r="P20" s="1"/>
  <c r="G18" i="15"/>
  <c r="O18" i="3"/>
  <c r="P18" s="1"/>
  <c r="G16" i="15"/>
  <c r="O16" i="3"/>
  <c r="P16" s="1"/>
  <c r="G14" i="15"/>
  <c r="O14" i="3"/>
  <c r="P14" s="1"/>
  <c r="G12" i="15"/>
  <c r="O12" i="3"/>
  <c r="P12" s="1"/>
  <c r="G10" i="15"/>
  <c r="O10" i="3"/>
  <c r="P10" s="1"/>
  <c r="G8" i="15"/>
  <c r="O8" i="3"/>
  <c r="P8" s="1"/>
  <c r="G6" i="15"/>
  <c r="O6" i="3"/>
  <c r="P6" s="1"/>
  <c r="G4" i="15"/>
  <c r="O4" i="3"/>
  <c r="P4" s="1"/>
  <c r="J47"/>
  <c r="J48" s="1"/>
  <c r="H10" i="8"/>
  <c r="G44" i="15"/>
  <c r="O44" i="3"/>
  <c r="P44" s="1"/>
  <c r="G43" i="15"/>
  <c r="O43" i="3"/>
  <c r="P43" s="1"/>
  <c r="G41" i="15"/>
  <c r="O41" i="3"/>
  <c r="P41" s="1"/>
  <c r="G39" i="15"/>
  <c r="O39" i="3"/>
  <c r="P39" s="1"/>
  <c r="G37" i="15"/>
  <c r="O37" i="3"/>
  <c r="P37" s="1"/>
  <c r="G35" i="15"/>
  <c r="O35" i="3"/>
  <c r="P35" s="1"/>
  <c r="G33" i="15"/>
  <c r="O33" i="3"/>
  <c r="P33" s="1"/>
  <c r="G31" i="15"/>
  <c r="O31" i="3"/>
  <c r="P31" s="1"/>
  <c r="G29" i="15"/>
  <c r="O29" i="3"/>
  <c r="P29" s="1"/>
  <c r="G27" i="15"/>
  <c r="O27" i="3"/>
  <c r="P27" s="1"/>
  <c r="G25" i="15"/>
  <c r="O25" i="3"/>
  <c r="P25" s="1"/>
  <c r="G23" i="15"/>
  <c r="O23" i="3"/>
  <c r="P23" s="1"/>
  <c r="G21" i="15"/>
  <c r="O21" i="3"/>
  <c r="P21" s="1"/>
  <c r="G19" i="15"/>
  <c r="O19" i="3"/>
  <c r="P19" s="1"/>
  <c r="G17" i="15"/>
  <c r="O17" i="3"/>
  <c r="P17" s="1"/>
  <c r="G15" i="15"/>
  <c r="O15" i="3"/>
  <c r="P15" s="1"/>
  <c r="G13" i="15"/>
  <c r="O13" i="3"/>
  <c r="P13" s="1"/>
  <c r="G11" i="15"/>
  <c r="O11" i="3"/>
  <c r="P11" s="1"/>
  <c r="G9" i="15"/>
  <c r="O9" i="3"/>
  <c r="P9" s="1"/>
  <c r="G7" i="15"/>
  <c r="O7" i="3"/>
  <c r="P7" s="1"/>
  <c r="G5" i="15"/>
  <c r="O5" i="3"/>
  <c r="P5" s="1"/>
  <c r="M47"/>
  <c r="M48" s="1"/>
  <c r="H13" i="8"/>
  <c r="I13" s="1"/>
  <c r="J13" s="1"/>
  <c r="I47" i="3"/>
  <c r="I48" s="1"/>
  <c r="H9" i="8"/>
  <c r="I9" s="1"/>
  <c r="J9" s="1"/>
  <c r="G47" i="3"/>
  <c r="G48" s="1"/>
  <c r="H7" i="8"/>
  <c r="I7" s="1"/>
  <c r="J7" s="1"/>
  <c r="E47" i="3"/>
  <c r="E48" s="1"/>
  <c r="H5" i="8"/>
  <c r="I5" s="1"/>
  <c r="J5" s="1"/>
  <c r="I8"/>
  <c r="J8" s="1"/>
  <c r="I10"/>
  <c r="J10" s="1"/>
  <c r="D14" i="9"/>
  <c r="AI4" i="5"/>
  <c r="AJ4" s="1"/>
  <c r="AI6"/>
  <c r="AJ6" s="1"/>
  <c r="AI8"/>
  <c r="AJ8" s="1"/>
  <c r="AI10"/>
  <c r="AJ10" s="1"/>
  <c r="AI12"/>
  <c r="AJ12" s="1"/>
  <c r="AI14"/>
  <c r="AJ14" s="1"/>
  <c r="AI16"/>
  <c r="AJ16" s="1"/>
  <c r="AI18"/>
  <c r="AJ18" s="1"/>
  <c r="AI20"/>
  <c r="AJ20" s="1"/>
  <c r="AI22"/>
  <c r="AJ22" s="1"/>
  <c r="AI24"/>
  <c r="AJ24" s="1"/>
  <c r="AI26"/>
  <c r="AJ26" s="1"/>
  <c r="AI28"/>
  <c r="AJ28" s="1"/>
  <c r="AI30"/>
  <c r="AJ30" s="1"/>
  <c r="AI32"/>
  <c r="AJ32" s="1"/>
  <c r="AI34"/>
  <c r="AJ34" s="1"/>
  <c r="AI36"/>
  <c r="AJ36" s="1"/>
  <c r="AI38"/>
  <c r="AJ38" s="1"/>
  <c r="AI40"/>
  <c r="AJ40" s="1"/>
  <c r="AI42"/>
  <c r="AJ42" s="1"/>
  <c r="D23" i="9"/>
  <c r="D22"/>
  <c r="D38"/>
  <c r="AI5" i="5"/>
  <c r="AJ5" s="1"/>
  <c r="AI7"/>
  <c r="AJ7" s="1"/>
  <c r="AI9"/>
  <c r="AJ9" s="1"/>
  <c r="AI11"/>
  <c r="AJ11" s="1"/>
  <c r="AI13"/>
  <c r="AJ13" s="1"/>
  <c r="AI15"/>
  <c r="AJ15" s="1"/>
  <c r="AI17"/>
  <c r="AJ17" s="1"/>
  <c r="AI19"/>
  <c r="AJ19" s="1"/>
  <c r="AI21"/>
  <c r="AJ21" s="1"/>
  <c r="AI23"/>
  <c r="AJ23" s="1"/>
  <c r="AI25"/>
  <c r="AJ25" s="1"/>
  <c r="AI27"/>
  <c r="AJ27" s="1"/>
  <c r="AI29"/>
  <c r="AJ29" s="1"/>
  <c r="AI31"/>
  <c r="AJ31" s="1"/>
  <c r="AI33"/>
  <c r="AJ33" s="1"/>
  <c r="AI35"/>
  <c r="AJ35" s="1"/>
  <c r="AI37"/>
  <c r="AJ37" s="1"/>
  <c r="AI39"/>
  <c r="AJ39" s="1"/>
  <c r="AI41"/>
  <c r="AJ41" s="1"/>
  <c r="AI43"/>
  <c r="AJ43" s="1"/>
  <c r="AI44"/>
  <c r="AJ44" s="1"/>
  <c r="L47" i="3"/>
  <c r="L48" s="1"/>
  <c r="H12" i="8"/>
  <c r="I12" s="1"/>
  <c r="J12" s="1"/>
  <c r="D47" i="3"/>
  <c r="D48" s="1"/>
  <c r="H4" i="8"/>
  <c r="I4" s="1"/>
  <c r="J4" s="1"/>
  <c r="F47" i="3"/>
  <c r="F48" s="1"/>
  <c r="H6" i="8"/>
  <c r="I6" s="1"/>
  <c r="J6" s="1"/>
  <c r="K47" i="3"/>
  <c r="K48" s="1"/>
  <c r="H11" i="8"/>
  <c r="I11" s="1"/>
  <c r="J11" s="1"/>
  <c r="F45" i="15"/>
  <c r="H47" i="3"/>
  <c r="H48" s="1"/>
  <c r="D26" i="9"/>
  <c r="D32"/>
  <c r="D45" i="15"/>
  <c r="D8" i="9"/>
  <c r="D20"/>
  <c r="E15"/>
  <c r="E33"/>
  <c r="F33" s="1"/>
  <c r="G33" s="1"/>
  <c r="E34"/>
  <c r="F34" s="1"/>
  <c r="G34" s="1"/>
  <c r="E23"/>
  <c r="E22"/>
  <c r="E11"/>
  <c r="F11" s="1"/>
  <c r="G11" s="1"/>
  <c r="E27"/>
  <c r="F27" s="1"/>
  <c r="G27" s="1"/>
  <c r="E36"/>
  <c r="F36" s="1"/>
  <c r="G36" s="1"/>
  <c r="E4"/>
  <c r="F4" s="1"/>
  <c r="G4" s="1"/>
  <c r="E37"/>
  <c r="F37" s="1"/>
  <c r="G37" s="1"/>
  <c r="E24"/>
  <c r="F24" s="1"/>
  <c r="G24" s="1"/>
  <c r="E5"/>
  <c r="F5" s="1"/>
  <c r="G5" s="1"/>
  <c r="E29"/>
  <c r="E25"/>
  <c r="F25" s="1"/>
  <c r="G25" s="1"/>
  <c r="E30"/>
  <c r="F30" s="1"/>
  <c r="G30" s="1"/>
  <c r="E7"/>
  <c r="F7" s="1"/>
  <c r="G7" s="1"/>
  <c r="E3"/>
  <c r="E9"/>
  <c r="F9" s="1"/>
  <c r="G9" s="1"/>
  <c r="E21"/>
  <c r="E10"/>
  <c r="F10" s="1"/>
  <c r="G10" s="1"/>
  <c r="E16"/>
  <c r="F16" s="1"/>
  <c r="G16" s="1"/>
  <c r="E35"/>
  <c r="F35" s="1"/>
  <c r="G35" s="1"/>
  <c r="E12"/>
  <c r="F12" s="1"/>
  <c r="G12" s="1"/>
  <c r="E13"/>
  <c r="F13" s="1"/>
  <c r="G13" s="1"/>
  <c r="E17"/>
  <c r="F17" s="1"/>
  <c r="G17" s="1"/>
  <c r="E28"/>
  <c r="F28" s="1"/>
  <c r="G28" s="1"/>
  <c r="E18"/>
  <c r="F18" s="1"/>
  <c r="G18" s="1"/>
  <c r="E19"/>
  <c r="F19" s="1"/>
  <c r="G19" s="1"/>
  <c r="E6"/>
  <c r="F6" s="1"/>
  <c r="G6" s="1"/>
  <c r="E31"/>
  <c r="F31" s="1"/>
  <c r="G31" s="1"/>
  <c r="AH45" i="4"/>
  <c r="D47" i="5"/>
  <c r="D48" s="1"/>
  <c r="F47"/>
  <c r="F48" s="1"/>
  <c r="H47"/>
  <c r="H48" s="1"/>
  <c r="J47"/>
  <c r="J48" s="1"/>
  <c r="L47"/>
  <c r="L48" s="1"/>
  <c r="N47"/>
  <c r="N48" s="1"/>
  <c r="P47"/>
  <c r="P48" s="1"/>
  <c r="R47"/>
  <c r="R48" s="1"/>
  <c r="T47"/>
  <c r="T48" s="1"/>
  <c r="V47"/>
  <c r="V48" s="1"/>
  <c r="X47"/>
  <c r="X48" s="1"/>
  <c r="Z47"/>
  <c r="Z48" s="1"/>
  <c r="AB47"/>
  <c r="AB48" s="1"/>
  <c r="AD47"/>
  <c r="AD48" s="1"/>
  <c r="AF47"/>
  <c r="AF48" s="1"/>
  <c r="AH46" i="4"/>
  <c r="E47" i="5"/>
  <c r="E48" s="1"/>
  <c r="G47"/>
  <c r="G48" s="1"/>
  <c r="I47"/>
  <c r="I48" s="1"/>
  <c r="K47"/>
  <c r="K48" s="1"/>
  <c r="M47"/>
  <c r="M48" s="1"/>
  <c r="O47"/>
  <c r="O48" s="1"/>
  <c r="Q47"/>
  <c r="Q48" s="1"/>
  <c r="S47"/>
  <c r="S48" s="1"/>
  <c r="U47"/>
  <c r="U48" s="1"/>
  <c r="W47"/>
  <c r="W48" s="1"/>
  <c r="Y47"/>
  <c r="Y48" s="1"/>
  <c r="AA47"/>
  <c r="AA48" s="1"/>
  <c r="AC47"/>
  <c r="AC48" s="1"/>
  <c r="AE47"/>
  <c r="AE48" s="1"/>
  <c r="AG47"/>
  <c r="AG48" s="1"/>
  <c r="N46" i="3"/>
  <c r="N45"/>
  <c r="N45" i="2"/>
  <c r="N46"/>
  <c r="AH45" i="5"/>
  <c r="AH46"/>
  <c r="E26" i="9" l="1"/>
  <c r="F22"/>
  <c r="G22" s="1"/>
  <c r="F21"/>
  <c r="G21" s="1"/>
  <c r="F3"/>
  <c r="G3" s="1"/>
  <c r="E8"/>
  <c r="E20"/>
  <c r="F20"/>
  <c r="G20" s="1"/>
  <c r="F26"/>
  <c r="G26" s="1"/>
  <c r="E14"/>
  <c r="E38"/>
  <c r="F15"/>
  <c r="G15" s="1"/>
  <c r="F8"/>
  <c r="G8" s="1"/>
  <c r="F38"/>
  <c r="G38" s="1"/>
  <c r="F23"/>
  <c r="G23" s="1"/>
  <c r="F14"/>
  <c r="G14" s="1"/>
  <c r="N47" i="3"/>
  <c r="N48" s="1"/>
  <c r="E32" i="9"/>
  <c r="F29"/>
  <c r="G29" s="1"/>
  <c r="F32"/>
  <c r="G32" s="1"/>
  <c r="AH47" i="5"/>
  <c r="AH48" s="1"/>
</calcChain>
</file>

<file path=xl/sharedStrings.xml><?xml version="1.0" encoding="utf-8"?>
<sst xmlns="http://schemas.openxmlformats.org/spreadsheetml/2006/main" count="678" uniqueCount="406">
  <si>
    <t>No.</t>
  </si>
  <si>
    <t>Nama</t>
  </si>
  <si>
    <t>Jumlah Skor</t>
  </si>
  <si>
    <t>Jumlah</t>
  </si>
  <si>
    <t>A</t>
  </si>
  <si>
    <t>M1</t>
  </si>
  <si>
    <t>M2</t>
  </si>
  <si>
    <t>M3</t>
  </si>
  <si>
    <t>M4</t>
  </si>
  <si>
    <t>M5</t>
  </si>
  <si>
    <t>M6</t>
  </si>
  <si>
    <t>Rata-rata</t>
  </si>
  <si>
    <t xml:space="preserve"> </t>
  </si>
  <si>
    <t>Ahmad Mawahib Bayhaqi</t>
  </si>
  <si>
    <t>Adimul Farhi</t>
  </si>
  <si>
    <t>Artha Nicgara Bella Wijaya</t>
  </si>
  <si>
    <t>Akbar Arrahman</t>
  </si>
  <si>
    <t>Alfi  Bintang Manunggal</t>
  </si>
  <si>
    <t>Amsharul Khusnaini</t>
  </si>
  <si>
    <t>Intan Muhammad Nurmansyah</t>
  </si>
  <si>
    <t>Ahmad Muzacky Zaenul Mufid</t>
  </si>
  <si>
    <t>Arju Naja Taufiqur Rohman</t>
  </si>
  <si>
    <t>Aldiansyah Kharisma Putra</t>
  </si>
  <si>
    <t>Bagas Eka Adi Saputra</t>
  </si>
  <si>
    <t>Haqqi Alhabsyi</t>
  </si>
  <si>
    <t xml:space="preserve">Rizqi Fachrizal </t>
  </si>
  <si>
    <t>Syarif Hidayatulloh</t>
  </si>
  <si>
    <t>Abdullah Zaini</t>
  </si>
  <si>
    <t>Abdullah Alwy</t>
  </si>
  <si>
    <t>Abdullah Noor Husein</t>
  </si>
  <si>
    <t>Athallah Akram Falah</t>
  </si>
  <si>
    <t>Lukman Ade Nugroho</t>
  </si>
  <si>
    <t>Muhammad Atibbaul Muna</t>
  </si>
  <si>
    <t>Muhammad Ahyad Adzkiya</t>
  </si>
  <si>
    <t>Muhammad Bakhrul Ilmi Haryoko</t>
  </si>
  <si>
    <t>Muhammad Khoirul Falahus Shufa</t>
  </si>
  <si>
    <t>Muhammad Khoiril Falahis Shufi</t>
  </si>
  <si>
    <t>Muhammad Roqy Haikal</t>
  </si>
  <si>
    <t>Muhammad Rafif Fawwaz</t>
  </si>
  <si>
    <t xml:space="preserve">Mohammad Reihan Alfransyah </t>
  </si>
  <si>
    <t>Muhammad Sabiq Abjady</t>
  </si>
  <si>
    <t>Muhammad Tomy Dhiyaul Haq</t>
  </si>
  <si>
    <t>Muhammad Abdul Qodir Syauqi Zakka Maula</t>
  </si>
  <si>
    <t>Mohamad Abdul Wakhid</t>
  </si>
  <si>
    <t>Muhammad Ghulamzaki</t>
  </si>
  <si>
    <t>Muhammad Nabil Faza</t>
  </si>
  <si>
    <t>M. Naufal Muhadzdzib Al-Faruq</t>
  </si>
  <si>
    <t>Muhammad Haikal Aufan</t>
  </si>
  <si>
    <t>Muhammad Wildan Kaila Laroiba Ahdi Fahrudin</t>
  </si>
  <si>
    <t>Nur Muhammad Iqbal Sholahuddin</t>
  </si>
  <si>
    <t>Naufal Haris</t>
  </si>
  <si>
    <t>Yulss Muhammad Purnomo</t>
  </si>
  <si>
    <t>Rincian Naḍom Mabādī ‘Asyroh</t>
  </si>
  <si>
    <t xml:space="preserve">الحَدُّ </t>
  </si>
  <si>
    <t>Definisi Esensial</t>
  </si>
  <si>
    <t xml:space="preserve">المَوْضُوْعُ </t>
  </si>
  <si>
    <t>Objek Pembahasan</t>
  </si>
  <si>
    <t xml:space="preserve">الثَّمرَةْ </t>
  </si>
  <si>
    <t>Hasil Mempelajari</t>
  </si>
  <si>
    <t xml:space="preserve">النِسْبَةٌ </t>
  </si>
  <si>
    <t>Hubungan dengan Ilmu Lain</t>
  </si>
  <si>
    <t xml:space="preserve">الفَضْلُ </t>
  </si>
  <si>
    <t>Keistimewaan Dibandingkan dengan Ilmu Lain</t>
  </si>
  <si>
    <t xml:space="preserve">الوَاضِعُ </t>
  </si>
  <si>
    <t>Peletak dasar</t>
  </si>
  <si>
    <t xml:space="preserve">الاِسْمُ </t>
  </si>
  <si>
    <t>Nama Ilmunya</t>
  </si>
  <si>
    <t xml:space="preserve">الاِسْتِمْدَادُ </t>
  </si>
  <si>
    <t>Sumber Pengambilan Bahan Pembahasan</t>
  </si>
  <si>
    <t xml:space="preserve">الحُكْمُ الشَّارِعُ </t>
  </si>
  <si>
    <t>Hukum mempelajari ditinjau secara Syar'i</t>
  </si>
  <si>
    <t xml:space="preserve">المَسَائِلُ </t>
  </si>
  <si>
    <t>Permasalahan</t>
  </si>
  <si>
    <t>Science Motivation Questionnaire (SMQ)</t>
  </si>
  <si>
    <t>Pretest</t>
  </si>
  <si>
    <t>&lt;g&gt;</t>
  </si>
  <si>
    <t>Kuesioner</t>
  </si>
  <si>
    <t>Saya senang belajar Ilmu Pengetahuan Alam (IPA)</t>
  </si>
  <si>
    <t>Saya merasa belajar IPA itu menarik</t>
  </si>
  <si>
    <t>Saya suka IPA yang menantang saya</t>
  </si>
  <si>
    <t>Memahami ilmu memberi saya rasa pencapaian</t>
  </si>
  <si>
    <t>Saya suka melakukan yang lebih baik daripada siswa lain pada tes IPA</t>
  </si>
  <si>
    <t>Menghasilkan nilai IPA yang baik adalah penting bagi saya</t>
  </si>
  <si>
    <t>Saya berpikir tentang cara mempelajari ilmu pengetahuan dapat membantu saya mendapatkan pekerjaan yang baik</t>
  </si>
  <si>
    <t>Saya berpikir tentang cara nilai IPA saya akan mempengaruhi keseluruhan nilai rata-rata saya</t>
  </si>
  <si>
    <t>Jika saya mengalami kesulitan mempelajari IPA, saya mencoba mencari tahu alasannya</t>
  </si>
  <si>
    <t>Saya cukup berupaya mempelajari IPA</t>
  </si>
  <si>
    <t>Saya menggunakan strategi yang memastikan belajar IPA dengan baik</t>
  </si>
  <si>
    <t>Ini salah saya, jika tidak memahami IPA</t>
  </si>
  <si>
    <t>Saya berharap untuk melakukan sebaik atau lebih baik daripada siswa lain dalam pelajaran IPA</t>
  </si>
  <si>
    <t>Saya khawatir gagal dalam tes IPA</t>
  </si>
  <si>
    <t>Saya prihatin bahwa siswa lain lebih baik dalam IPA</t>
  </si>
  <si>
    <t>Saya benci mengambil tes IPA</t>
  </si>
  <si>
    <t>H</t>
  </si>
  <si>
    <t>Peningkatan</t>
  </si>
  <si>
    <t>Kategori</t>
  </si>
  <si>
    <t>Hasil Belajar</t>
  </si>
  <si>
    <t>Arab</t>
  </si>
  <si>
    <t>Indonesia</t>
  </si>
  <si>
    <t>A (%)</t>
  </si>
  <si>
    <t>B (%)</t>
  </si>
  <si>
    <t>C (%)</t>
  </si>
  <si>
    <t>R (%)</t>
  </si>
  <si>
    <t>Kriteria</t>
  </si>
  <si>
    <t>Sangat Layak</t>
  </si>
  <si>
    <t>Layak</t>
  </si>
  <si>
    <t>Keterangan:</t>
  </si>
  <si>
    <t>Diberikan jika instrumen sudah sesuai tanpa perbaikan</t>
  </si>
  <si>
    <t>Diberikan jika instrumen sudah sesuai namun perlu perbaikan</t>
  </si>
  <si>
    <t>Diberikan jika instrumen tidak sesuai</t>
  </si>
  <si>
    <t>No. Soal</t>
  </si>
  <si>
    <t>Mengingat dan menerapkan pengetahuan ilmiah yang sesuai</t>
  </si>
  <si>
    <t>Menganalisis dan menafsirkan data serta menarik kesimpulan yang tepat</t>
  </si>
  <si>
    <t>Menjelaskan penerapan dari pengetahuan ilmiah untuk masyarakat</t>
  </si>
  <si>
    <t>Membuat dan menjustifikasi prediksi yang sesuai</t>
  </si>
  <si>
    <t>Membedakan antara argumen yang didasarkan pada bukti dan teori ilmiah dengan argumen yang didasarkan pada pertimbangan lain</t>
  </si>
  <si>
    <t>Mengidentifikasi asumsi-asumsi, bukti, dan penalaran dalam bacaan terkait IPA</t>
  </si>
  <si>
    <t>K1</t>
  </si>
  <si>
    <t>K2</t>
  </si>
  <si>
    <t>B</t>
  </si>
  <si>
    <t>E</t>
  </si>
  <si>
    <t>C</t>
  </si>
  <si>
    <t>D</t>
  </si>
  <si>
    <t>K3</t>
  </si>
  <si>
    <t>Menjelaskan dan mengevaluasi berbagai cara yang digunakan oleh ilmuan untuk memastikan keandalan data serta keobjektifan dan keumuman penjelasan</t>
  </si>
  <si>
    <t>Mengusulkan cara mengeksplorasi pertanyaan ilmiah yang diberikan</t>
  </si>
  <si>
    <t>Mengevaluasi cara mengeksplorasi pertanyaan ilmiah yang diberikan</t>
  </si>
  <si>
    <t>Motivasi instrinsik terlibat pembelajaran IPA</t>
  </si>
  <si>
    <t>Motivasi ekstrinsik terlibat pembelajaran IPA</t>
  </si>
  <si>
    <t>Kaitan antara pembelajaran IPA dengan tujuan pribadi</t>
  </si>
  <si>
    <t>Tanggung jawab diri sendiri untuk mempelajari IPA</t>
  </si>
  <si>
    <t>Kepercayaan diri dalam belajar IPA</t>
  </si>
  <si>
    <t>Kecemasan terhadap penilaian IPA</t>
  </si>
  <si>
    <t>Komponen</t>
  </si>
  <si>
    <t>Saya berpikir tentang cara belajar IPA dapat membantu karier saya</t>
  </si>
  <si>
    <t>IPA yang saya pelajari berhubungan dengan tujuan pribadi saya</t>
  </si>
  <si>
    <t>IPA yang saya pelajari lebih penting bagi saya daripada nilai yang saya terima</t>
  </si>
  <si>
    <t>Saya berpikir tentang cara IPA yang saya pelajari akan membantu saya</t>
  </si>
  <si>
    <t>Saya berpikir tentang cara menggunakan IPA yang dipelajari</t>
  </si>
  <si>
    <t>IPA yang saya pelajari terkait dengan kehidupan saya</t>
  </si>
  <si>
    <t>IPA yang saya pelajari memiliki nilai praktis bagi saya</t>
  </si>
  <si>
    <t>Saya mempersiapkan diri dengan baik untuk tes IPA dan kegiatan laboratorium</t>
  </si>
  <si>
    <t>Saya yakin saya akan berhasil di laboratorium IPA dan tugas proyek</t>
  </si>
  <si>
    <t>Saya percaya saya bisa menguasai pengetahuan dan keterampilan dalam pembelajaran IPA</t>
  </si>
  <si>
    <t>Saya yakin saya bisa mendapatkan nilai "A" di pembelajaran IPA</t>
  </si>
  <si>
    <t>Saya gugup tentang cara saya akan mengikuti tes IPA</t>
  </si>
  <si>
    <t>Saya yakin saya akan mengikuti dengan baik dalam tes IPA</t>
  </si>
  <si>
    <t>Saya menjadi cemas ketika saatnya untuk mengikuti tes IPA</t>
  </si>
  <si>
    <r>
      <rPr>
        <b/>
        <i/>
        <sz val="11"/>
        <color theme="1"/>
        <rFont val="Tahoma"/>
        <family val="2"/>
      </rPr>
      <t>Pretest</t>
    </r>
    <r>
      <rPr>
        <b/>
        <sz val="11"/>
        <color theme="1"/>
        <rFont val="Tahoma"/>
        <family val="2"/>
      </rPr>
      <t xml:space="preserve"> Motivasi Belajar</t>
    </r>
  </si>
  <si>
    <t>Nama Siswa</t>
  </si>
  <si>
    <r>
      <rPr>
        <b/>
        <i/>
        <sz val="11"/>
        <color theme="1"/>
        <rFont val="Tahoma"/>
        <family val="2"/>
      </rPr>
      <t>Posttest</t>
    </r>
    <r>
      <rPr>
        <b/>
        <sz val="11"/>
        <color theme="1"/>
        <rFont val="Tahoma"/>
        <family val="2"/>
      </rPr>
      <t xml:space="preserve"> Motivasi Belajar</t>
    </r>
  </si>
  <si>
    <t>Motivasi Belajar</t>
  </si>
  <si>
    <r>
      <t>&lt;g&gt;</t>
    </r>
    <r>
      <rPr>
        <b/>
        <sz val="11"/>
        <color theme="1"/>
        <rFont val="Tahoma"/>
        <family val="2"/>
      </rPr>
      <t xml:space="preserve"> SMQ</t>
    </r>
  </si>
  <si>
    <t>Posttest</t>
  </si>
  <si>
    <r>
      <rPr>
        <b/>
        <i/>
        <sz val="11"/>
        <color theme="1"/>
        <rFont val="Tahoma"/>
        <family val="2"/>
      </rPr>
      <t>Pretest</t>
    </r>
    <r>
      <rPr>
        <b/>
        <sz val="11"/>
        <color theme="1"/>
        <rFont val="Tahoma"/>
        <family val="2"/>
      </rPr>
      <t xml:space="preserve"> Hasil Belajar</t>
    </r>
  </si>
  <si>
    <r>
      <rPr>
        <b/>
        <i/>
        <sz val="11"/>
        <color theme="1"/>
        <rFont val="Tahoma"/>
        <family val="2"/>
      </rPr>
      <t>Posttest</t>
    </r>
    <r>
      <rPr>
        <b/>
        <sz val="11"/>
        <color theme="1"/>
        <rFont val="Tahoma"/>
        <family val="2"/>
      </rPr>
      <t xml:space="preserve"> Hasil Belajar</t>
    </r>
  </si>
  <si>
    <r>
      <rPr>
        <b/>
        <i/>
        <sz val="11"/>
        <color theme="1"/>
        <rFont val="Tahoma"/>
        <family val="2"/>
      </rPr>
      <t xml:space="preserve">&lt;g&gt; </t>
    </r>
    <r>
      <rPr>
        <b/>
        <sz val="11"/>
        <color theme="1"/>
        <rFont val="Tahoma"/>
        <family val="2"/>
      </rPr>
      <t>Hasil Belajar</t>
    </r>
  </si>
  <si>
    <t>Ikhsan Selamet Hermansyah</t>
  </si>
  <si>
    <t>Ahmad Dimyati Faqih</t>
  </si>
  <si>
    <t>Ahmad Zaini Nurrohmad</t>
  </si>
  <si>
    <t>Ahwil Noor Hakim</t>
  </si>
  <si>
    <t>Alvin Sholichuddin</t>
  </si>
  <si>
    <t>Uwaisy Al Qorni</t>
  </si>
  <si>
    <t>Ahmad Azka Kholili</t>
  </si>
  <si>
    <t>Hakan Hasan</t>
  </si>
  <si>
    <t>Rafli Yahya Ainul Majid</t>
  </si>
  <si>
    <t>Rohman Syukrul Ghoni</t>
  </si>
  <si>
    <t>Ryan Aditya</t>
  </si>
  <si>
    <t>Slamet Maqfudin</t>
  </si>
  <si>
    <t>Abdullah In`Am Maulana</t>
  </si>
  <si>
    <t>Afifuddin Attaqi</t>
  </si>
  <si>
    <t>Fahridzal Setya Nugraha</t>
  </si>
  <si>
    <t>Feylix Ignaz Tsanaya</t>
  </si>
  <si>
    <t>Mahia Atha Bagaskara</t>
  </si>
  <si>
    <t>Muhammad Aris Azhari</t>
  </si>
  <si>
    <t>M. Ilham Haqiqi</t>
  </si>
  <si>
    <t>Mohammad Anzilni Mubaraka</t>
  </si>
  <si>
    <t>Muhammad Ihsan Kamil</t>
  </si>
  <si>
    <t>Muhammad Irsyad Fakhruddin</t>
  </si>
  <si>
    <t>M. Arsal Jubran R</t>
  </si>
  <si>
    <t>Muhammad Badruzzaman</t>
  </si>
  <si>
    <t>Muhammad Hasfi Nasuha</t>
  </si>
  <si>
    <t>Muhammad Haidar Ichsanul Zidan</t>
  </si>
  <si>
    <t>Muhammad Rafid `Azzan</t>
  </si>
  <si>
    <t>Muhammad Za`Faron Ulil Huda</t>
  </si>
  <si>
    <t>Muhammad Zaky Falih</t>
  </si>
  <si>
    <t>Muhammad Zahrul Umar</t>
  </si>
  <si>
    <t>Muhammad Syaiful Anam</t>
  </si>
  <si>
    <t>Muhammad Arif Fatchur Ronji</t>
  </si>
  <si>
    <t>Muhammad Ali Ridwan</t>
  </si>
  <si>
    <t>Muhammad Fitrotammizan</t>
  </si>
  <si>
    <t>Mochammad Feryando Sujatmiko</t>
  </si>
  <si>
    <t>Muhammad Fiqi Azzaini</t>
  </si>
  <si>
    <t xml:space="preserve">Muhammad Najmi Basya Kamal </t>
  </si>
  <si>
    <t>M. Niqo El Fakri Hadani</t>
  </si>
  <si>
    <t>Muhammad Hery Asnawi</t>
  </si>
  <si>
    <t>Naim Akbar Hana</t>
  </si>
  <si>
    <t>Naufal Dani Rohmatulloh</t>
  </si>
  <si>
    <t>Yunus Dwi Yulianto</t>
  </si>
  <si>
    <t>Jumlah skor ganjil (x)</t>
  </si>
  <si>
    <t>Jumlah skor genap (y)</t>
  </si>
  <si>
    <t>xy</t>
  </si>
  <si>
    <t>x^2</t>
  </si>
  <si>
    <t>y^2</t>
  </si>
  <si>
    <t>Jumlah (x)</t>
  </si>
  <si>
    <t>N</t>
  </si>
  <si>
    <t>JumX (ganjil)</t>
  </si>
  <si>
    <t>JumY (genap)</t>
  </si>
  <si>
    <t>JumXY</t>
  </si>
  <si>
    <t>JumX^2</t>
  </si>
  <si>
    <t>JumY^2</t>
  </si>
  <si>
    <t>NJumXY</t>
  </si>
  <si>
    <t>NJumX^2</t>
  </si>
  <si>
    <t>(JumX)^2</t>
  </si>
  <si>
    <t>NJumY^2</t>
  </si>
  <si>
    <t>(JumY)^2</t>
  </si>
  <si>
    <t>atas 1</t>
  </si>
  <si>
    <t>atas 2</t>
  </si>
  <si>
    <t>hasil atas</t>
  </si>
  <si>
    <t>bawah 1</t>
  </si>
  <si>
    <t>bawah 2</t>
  </si>
  <si>
    <t>bawah 1 x bawah 2</t>
  </si>
  <si>
    <t>hasil bawah</t>
  </si>
  <si>
    <t>indeks korelasi</t>
  </si>
  <si>
    <t>koefisien reliabel</t>
  </si>
  <si>
    <t>MTs NU TBS</t>
  </si>
  <si>
    <t>-</t>
  </si>
  <si>
    <t>Jepara, 23  Agustus  2003</t>
  </si>
  <si>
    <t>Sutoyo</t>
  </si>
  <si>
    <t>Kudus, 11  Januari  2003</t>
  </si>
  <si>
    <t>Moch Sufaat</t>
  </si>
  <si>
    <t>Tumpangkrasak 001/006 Jati Kudus</t>
  </si>
  <si>
    <t>X C / IPA 3</t>
  </si>
  <si>
    <t>Jepara, 6  November  2003</t>
  </si>
  <si>
    <t>Abdul Rozak</t>
  </si>
  <si>
    <t>Margoyoso 001/002 Kalinyamatan Jepara</t>
  </si>
  <si>
    <t>Jepara, 10  Desember  2003</t>
  </si>
  <si>
    <t>Sutrisno</t>
  </si>
  <si>
    <t>Tulakan 003/002 Donorojo Jepara</t>
  </si>
  <si>
    <t>Semarang, 28  November  2003</t>
  </si>
  <si>
    <t>Mochammad Rofingi</t>
  </si>
  <si>
    <t>Klampok 002/002 Godong Grobogan</t>
  </si>
  <si>
    <t>Batam, 13  Oktober  2003</t>
  </si>
  <si>
    <t>Masnan</t>
  </si>
  <si>
    <t>Mangsang 002/0010 Sungai Beduk Kota Batam</t>
  </si>
  <si>
    <t>Grobogan, 4  Desember  2003</t>
  </si>
  <si>
    <t>Gunawan</t>
  </si>
  <si>
    <t>Kandangrejo 001/001 Klambu Grobogan</t>
  </si>
  <si>
    <t>Kemuja, 29  Desember  2003</t>
  </si>
  <si>
    <t>Sumantri</t>
  </si>
  <si>
    <t>Kemuja 010/- Mendo Barat Bangka</t>
  </si>
  <si>
    <t>MTs Al-Islam Kemuja</t>
  </si>
  <si>
    <t>Kab. Semarang, 10  April  2003</t>
  </si>
  <si>
    <t>Badar Ali Basa</t>
  </si>
  <si>
    <t>Kesongo 004/009 Tuntang Kab. Semarang</t>
  </si>
  <si>
    <t>MTs N Semarang</t>
  </si>
  <si>
    <t>Grobogan, 13  Juli  2003</t>
  </si>
  <si>
    <t>A. Nashoha</t>
  </si>
  <si>
    <t>Plosorejo 002/007 Tawangharjo Grobogan</t>
  </si>
  <si>
    <t>SMP Negeri 1 Tawangharjo</t>
  </si>
  <si>
    <t>Pasuruan, 8  Agustus  2002</t>
  </si>
  <si>
    <t>Ahmad Haris Nastain</t>
  </si>
  <si>
    <t>Kejapanan Gempol Pasuruan</t>
  </si>
  <si>
    <t>MTs. Plus Darul Ulum</t>
  </si>
  <si>
    <t>Kendal, 16  Juni  2003</t>
  </si>
  <si>
    <t>Walyadi</t>
  </si>
  <si>
    <t>Karanganom 006/002 Weleri Kendal</t>
  </si>
  <si>
    <t>Grobogan, 30  Juli  2003</t>
  </si>
  <si>
    <t>Muhammad Alimin</t>
  </si>
  <si>
    <t>Kunjeng 002/003 Gubug Grobogan</t>
  </si>
  <si>
    <t>Demak , 20  Oktober  2002</t>
  </si>
  <si>
    <t>Aji Riyanto</t>
  </si>
  <si>
    <t>Betokan  003/003 Demak Demak</t>
  </si>
  <si>
    <t>Demak, 1  Juli  2002</t>
  </si>
  <si>
    <t>Nur Aziz</t>
  </si>
  <si>
    <t>Tugu Lor 001/001 Karanganyar Demak</t>
  </si>
  <si>
    <t>Pati, 24  April  2002</t>
  </si>
  <si>
    <t>Asy'ari</t>
  </si>
  <si>
    <t>Wotan 001/004 Sukolilo Pati</t>
  </si>
  <si>
    <t>Kudus, 13  November  2002</t>
  </si>
  <si>
    <t>Edi Kusmanto</t>
  </si>
  <si>
    <t>Sidorekso 003/006 Kaliwungu Kudus</t>
  </si>
  <si>
    <t>MTs Daarusy Syifa</t>
  </si>
  <si>
    <t>Bojonegoro, 20  Desember  2002</t>
  </si>
  <si>
    <t>Moh. Muslim</t>
  </si>
  <si>
    <t>Pisangan 008/002 Ciputat Kota Tanggerang Selatan</t>
  </si>
  <si>
    <t>SMP Plus Ar-Rahmat</t>
  </si>
  <si>
    <t>Kudus, 26  Oktober  2003</t>
  </si>
  <si>
    <t>Nor Sahid</t>
  </si>
  <si>
    <t>Karangmalang 001/009 Gebog Kudus</t>
  </si>
  <si>
    <t>Cilegon, 8  Maret  2002</t>
  </si>
  <si>
    <t>Agung Suyanto</t>
  </si>
  <si>
    <t>Batusari 004/016 Mranggen Kudus</t>
  </si>
  <si>
    <t>SMP Darul Qur`an</t>
  </si>
  <si>
    <t>Brebes, 11  Juni  2002</t>
  </si>
  <si>
    <t>Fakhrudin</t>
  </si>
  <si>
    <t>Rengaspendawa 001/002 Larangan Brebes</t>
  </si>
  <si>
    <t>Demak, 13  Desember  2001</t>
  </si>
  <si>
    <t>Supriyantoro</t>
  </si>
  <si>
    <t>Tuwang 003/001 Karanganyar Demak</t>
  </si>
  <si>
    <t>Pati, 12  Januari  2003</t>
  </si>
  <si>
    <t>Maskur</t>
  </si>
  <si>
    <t>MTs Miftahul Huda Tayu</t>
  </si>
  <si>
    <t>Jakarta, 4  Oktober  2003</t>
  </si>
  <si>
    <t>Selamet Haryoko</t>
  </si>
  <si>
    <t>Pinangranti 008/001 Makasar Jakarta Timur</t>
  </si>
  <si>
    <t>Kudus, 6  Januari  2003</t>
  </si>
  <si>
    <t>Fatchi Fahrur Rozi</t>
  </si>
  <si>
    <t>Langgardalem 002/003 Kota Kudus Kudus</t>
  </si>
  <si>
    <t>Tegal, 11  Desember  2002</t>
  </si>
  <si>
    <t>Rochim Sachur</t>
  </si>
  <si>
    <t>Kalisapu 0010/0010 Slawi Tegal</t>
  </si>
  <si>
    <t>Rembang , 28  Oktober  2003</t>
  </si>
  <si>
    <t>Mujiono</t>
  </si>
  <si>
    <t>Karanggede 001/002 Lasem Rembang</t>
  </si>
  <si>
    <t>Jepara, 17  Maret  2003</t>
  </si>
  <si>
    <t>Jumari</t>
  </si>
  <si>
    <t>Tulakan 001/001 Donorojo Jepara</t>
  </si>
  <si>
    <t>Pati , 6  Desember  2003</t>
  </si>
  <si>
    <t xml:space="preserve">Agus Pranoto </t>
  </si>
  <si>
    <t xml:space="preserve">Rogomulyo 006/004 Kayen  Pati </t>
  </si>
  <si>
    <t>Banyumas, 14  Juni  2003</t>
  </si>
  <si>
    <t>Weldan Muchdori</t>
  </si>
  <si>
    <t>Pageraji 002/002 Cilongok Banyumas</t>
  </si>
  <si>
    <t>Kab. Semarang, 21  Agustus  2003</t>
  </si>
  <si>
    <t>Wahyu Dwi Antoro</t>
  </si>
  <si>
    <t>Pringgapus 003/003 Pringgapus Semarang</t>
  </si>
  <si>
    <t>Pati, 26  April  2003</t>
  </si>
  <si>
    <t>Taufiqurrohman</t>
  </si>
  <si>
    <t>Hilir Tengah 008/003 Ngabang Landak</t>
  </si>
  <si>
    <t>Grobogan, 11  Oktober  2001</t>
  </si>
  <si>
    <t>Pusno</t>
  </si>
  <si>
    <t>Kalongan 003/002 Purwodadi Grobogan</t>
  </si>
  <si>
    <t>Jepara, 6  April  2004</t>
  </si>
  <si>
    <t>Mas’adi</t>
  </si>
  <si>
    <t>Daren 002/004 Nalumsari Jepara</t>
  </si>
  <si>
    <t>MTs An Nur</t>
  </si>
  <si>
    <t>Kudus, 12  Juli  2002</t>
  </si>
  <si>
    <t>Papringan 004/002 Kaliwungu Kudus</t>
  </si>
  <si>
    <t>Pati, 8  September  2004</t>
  </si>
  <si>
    <t>M. Siswanto</t>
  </si>
  <si>
    <t>Cengkalsewu 004/004 Sukolilo Pati</t>
  </si>
  <si>
    <t>MTs Miftahut Thullab</t>
  </si>
  <si>
    <t>Kudus, 22  November  2002</t>
  </si>
  <si>
    <t>Rumani</t>
  </si>
  <si>
    <t>Garung Lor 0010/003 Kaliwungu Kudus</t>
  </si>
  <si>
    <t>Demak, 24  Oktober  2003</t>
  </si>
  <si>
    <t>Riza Fahrudin</t>
  </si>
  <si>
    <t>Jatisono 007/002 Gajah Demak</t>
  </si>
  <si>
    <t>Junaidi</t>
  </si>
  <si>
    <t>Potroyudan 002/002 Jepara Jepara</t>
  </si>
  <si>
    <t>SMP Al Ma’arif</t>
  </si>
  <si>
    <t>Kudus, 17  Juli  2003</t>
  </si>
  <si>
    <t>Noor Fajarun</t>
  </si>
  <si>
    <t>Pasuruhan Kidul 0010/001 Jati Kudus</t>
  </si>
  <si>
    <t>OKU, 12  Juli  2002</t>
  </si>
  <si>
    <t>Bahrudin</t>
  </si>
  <si>
    <t>Tawang Rejo 002/001 Belitang OKU Timur</t>
  </si>
  <si>
    <t>MTs. Muqimus Sunnah</t>
  </si>
  <si>
    <t>Tempat, Tanggal Lahir</t>
  </si>
  <si>
    <t>Orangtua</t>
  </si>
  <si>
    <t>Alamat</t>
  </si>
  <si>
    <t>Asal SMP/MTs</t>
  </si>
  <si>
    <t>Kelas</t>
  </si>
  <si>
    <t>Profil Sampel Penelitian</t>
  </si>
  <si>
    <t>Hasil Uji Coba Instrumen</t>
  </si>
  <si>
    <t>Motivasi</t>
  </si>
  <si>
    <t xml:space="preserve">Hasil </t>
  </si>
  <si>
    <t>Korelasi antara Motivasi dan Hasil Belajar Siswa</t>
  </si>
  <si>
    <r>
      <t xml:space="preserve">Koefisien Korelasi (Pearson </t>
    </r>
    <r>
      <rPr>
        <i/>
        <sz val="11"/>
        <color theme="1"/>
        <rFont val="Tahoma"/>
        <family val="2"/>
      </rPr>
      <t>r</t>
    </r>
    <r>
      <rPr>
        <sz val="11"/>
        <color theme="1"/>
        <rFont val="Tahoma"/>
        <family val="2"/>
      </rPr>
      <t>)</t>
    </r>
  </si>
  <si>
    <t>Abdullah Muhammad Syafi`i</t>
  </si>
  <si>
    <t>Muhammad Rif'an Fadli Machsun</t>
  </si>
  <si>
    <t>Koefisien Reliabilitas</t>
  </si>
  <si>
    <t>Indikator</t>
  </si>
  <si>
    <t>Hasil Validasi Instrumen</t>
  </si>
  <si>
    <t>Pertanyaan yang diberikan</t>
  </si>
  <si>
    <t>Jawaban yang diharapkan</t>
  </si>
  <si>
    <t>Kriteria penilaian</t>
  </si>
  <si>
    <t>Soal</t>
  </si>
  <si>
    <t>Virus tidak dapat melakukan metabolisme sendiri, tapi termasuk dalam pembahasan Biologi. Mengapa demikian?</t>
  </si>
  <si>
    <t>Virus memang tidak dapat melakukan metabolisme sendiri, tapi bisa berkembang biak dengan cara bereplikasi ketika menemukan sel inang yang cocok.</t>
  </si>
  <si>
    <t>Reproduksi merupakan proses kehidupan yang penting untuk kelestarian makhluk hidup. Berdasarkan tingkat organisasi kehidupan, tingkat apa yang memiliki objek pembahasan paling menentukan dalam masalah reproduksi? Apa nama dan fungsi objek tersebut?</t>
  </si>
  <si>
    <t>Reproduksi ditentukan pada tingkat Organel Sel, yakni Ribosom yang berfungsi untuk menyintesis Protein.</t>
  </si>
  <si>
    <t>Secara kasar, perbedaan Biologi dan Fisika ialah kalau Biologi membahas makhluk hidup, Fisika membahas benda mati. Misalnya dalam membahas orang yang sedang bergerak. Fisika membahas seberapa jauh jarak dan perpindahan yang dialami oleh orang tersebut pada waktu tertentu, sementara Biologi membahas cara manusia bisa bergerak. Mungkinkah pembahasan Biologi berperan penting dalam mengembangkan Fisika?</t>
  </si>
  <si>
    <t>Mungkin. Biologi membantu Fisika menemukan Kelestarian Energi pada alam yang terungkap kali pertama oleh Julius Robert Mayer pada tahun 1842 sehubungan dengan proses pengaturan tubuh (homeostatis) yang merupakan salah satu ciri makhluk hidup.</t>
  </si>
  <si>
    <t>Ucapan tersebut tidak bisa diterima oleh Biologi. Seharusnya guru tersebut mengucapkan bahwa hasil mempelajari Biologi dapat memberi informasi tentang pemanfaatan bahan alam sebagai bahan konsumsi manusia, misalnya ikan lele, sekaligus bahaya penggunaan bahan alam secara berlebihan dapat merusak siklus energi alam.</t>
  </si>
  <si>
    <t>Carl von Linné dianggap berperan penting dalam pengembangan Biologi. Apakah anggapan ini dapat diterima? Mengapa demikian?</t>
  </si>
  <si>
    <t>Tahun 2018 ini Indonesia-Maroko-Tunisia melakukan kerjasama yang bertujuan untuk mendorong kemandirian produksi vaksin dan ketersediaan vaksin. Berdasarkan berita tersebut, apa cabang Biologi yang dapat terlibat dalam kerjasama tersebut?</t>
  </si>
  <si>
    <t>Vaksin adalah bahan antigenik yang digunakan untuk menghasilkan kekebalan aktif terhadap suatu penyakit yang disebabkan oleh bakteri atau virus, sehingga dapat mencegah atau mengurangi pengaruh infeksi. Vaksin dapat berupa virus atau bakteri yang telah dilemahkan, sehingga tidak menimbulkan penyakit. Karena itu, cabang Biologi yang terlibat antara lain Virologi (ilmu tentang Virus), Bakteriologi (ilmu tentang Bakteri), dan Patologi (Ilmu tentang parasit patogen).</t>
  </si>
  <si>
    <t>Penelitian tentang harapan hidup dilakukan menggunakan sampel acak 1.000 peserta dari Indonesia. Dalam sampel ini, harapan hidup rata-rata adalah 71,36 tahun untuk perempuan dan 67,15 tahun untuk lelaki. Apa salah satu cara yang dapat dilakukan buat memastikan bahwa perempuan memang hidup lebih lama daripada lelaki untuk populasi umum di Indonesia?</t>
  </si>
  <si>
    <t>Melakukan analisis statistik untuk menentukan bahwa perempuan hidup secara signifikan lebih lama daripada lelaki.</t>
  </si>
  <si>
    <t>Pertanyaan yang dapat diajukan secara beruturan, seperti: (a) Apa definisi Biologi?; (b) Apa manfaat positif dan dampak negatif mempelajari Biologi?; (c) Bagaimana kaitan antara Biologi dengan praktik ajaran agama?; dan (d) Bagaimana ḥukum syar’i mempelajari Biologi?</t>
  </si>
  <si>
    <t>Seorang peneliti mengajukan hipotesis bahwa imunisasi tidak menyebabkan autis kepada anak. Hipotesis ini berusaha dicari kesimpulannya dengan cara mengumpulkan data berupa jumlah anak yang diimunisasi dan anak yang autis. Bagaimana cara peneliti tersebut? Kalau sudah bagus, mengapa demikian? Kalau belum bagus, bagaimana seharusnya?</t>
  </si>
  <si>
    <t>Belum bagus, peneliti lebih baik mengumpulkan data berupa tanda gejala autis antara anak yang diimunisasi dan tidak diimunisasi secara berlanjut mulai lahir sampai umur 12 tahun (selama masa anak).</t>
  </si>
  <si>
    <r>
      <t xml:space="preserve">Diakui atau dimungkiri, kata </t>
    </r>
    <r>
      <rPr>
        <i/>
        <sz val="11"/>
        <color rgb="FF000000"/>
        <rFont val="Tahoma"/>
        <family val="2"/>
      </rPr>
      <t>jihād</t>
    </r>
    <r>
      <rPr>
        <sz val="11"/>
        <color rgb="FF000000"/>
        <rFont val="Tahoma"/>
        <family val="2"/>
      </rPr>
      <t xml:space="preserve"> berperan penting dalam melambungkan nama </t>
    </r>
    <r>
      <rPr>
        <i/>
        <sz val="11"/>
        <color rgb="FF000000"/>
        <rFont val="Tahoma"/>
        <family val="2"/>
      </rPr>
      <t>Islām</t>
    </r>
    <r>
      <rPr>
        <sz val="11"/>
        <color rgb="FF000000"/>
        <rFont val="Tahoma"/>
        <family val="2"/>
      </rPr>
      <t xml:space="preserve"> di panggung global. Ditilik dari sisi Fiqh, </t>
    </r>
    <r>
      <rPr>
        <i/>
        <sz val="11"/>
        <color rgb="FF000000"/>
        <rFont val="Tahoma"/>
        <family val="2"/>
      </rPr>
      <t>ḥukum syar’i</t>
    </r>
    <r>
      <rPr>
        <sz val="11"/>
        <color rgb="FF000000"/>
        <rFont val="Tahoma"/>
        <family val="2"/>
      </rPr>
      <t xml:space="preserve"> </t>
    </r>
    <r>
      <rPr>
        <i/>
        <sz val="11"/>
        <color rgb="FF000000"/>
        <rFont val="Tahoma"/>
        <family val="2"/>
      </rPr>
      <t>jihād</t>
    </r>
    <r>
      <rPr>
        <sz val="11"/>
        <color rgb="FF000000"/>
        <rFont val="Tahoma"/>
        <family val="2"/>
      </rPr>
      <t xml:space="preserve"> ialah </t>
    </r>
    <r>
      <rPr>
        <i/>
        <sz val="11"/>
        <color rgb="FF000000"/>
        <rFont val="Tahoma"/>
        <family val="2"/>
      </rPr>
      <t>fardhu</t>
    </r>
    <r>
      <rPr>
        <sz val="11"/>
        <color rgb="FF000000"/>
        <rFont val="Tahoma"/>
        <family val="2"/>
      </rPr>
      <t xml:space="preserve"> </t>
    </r>
    <r>
      <rPr>
        <i/>
        <sz val="11"/>
        <color rgb="FF000000"/>
        <rFont val="Tahoma"/>
        <family val="2"/>
      </rPr>
      <t>kifāyat</t>
    </r>
    <r>
      <rPr>
        <sz val="11"/>
        <color rgb="FF000000"/>
        <rFont val="Tahoma"/>
        <family val="2"/>
      </rPr>
      <t xml:space="preserve"> sekali setiap tahun. Bentuk </t>
    </r>
    <r>
      <rPr>
        <i/>
        <sz val="11"/>
        <color rgb="FF000000"/>
        <rFont val="Tahoma"/>
        <family val="2"/>
      </rPr>
      <t>jihād</t>
    </r>
    <r>
      <rPr>
        <sz val="11"/>
        <color rgb="FF000000"/>
        <rFont val="Tahoma"/>
        <family val="2"/>
      </rPr>
      <t xml:space="preserve"> beragam, antara lain: menegakkan agama melalui uraian logis ajaran agama yang sekilas tampak sulit untuk dicerna nalar seperti sifat </t>
    </r>
    <r>
      <rPr>
        <i/>
        <sz val="11"/>
        <color rgb="FF000000"/>
        <rFont val="Tahoma"/>
        <family val="2"/>
      </rPr>
      <t>Allāh</t>
    </r>
    <r>
      <rPr>
        <sz val="11"/>
        <color rgb="FF000000"/>
        <rFont val="Tahoma"/>
        <family val="2"/>
      </rPr>
      <t xml:space="preserve"> dan hari akhir serta disiplin ilmu </t>
    </r>
    <r>
      <rPr>
        <i/>
        <sz val="11"/>
        <color rgb="FF000000"/>
        <rFont val="Tahoma"/>
        <family val="2"/>
      </rPr>
      <t>syar’i</t>
    </r>
    <r>
      <rPr>
        <sz val="11"/>
        <color rgb="FF000000"/>
        <rFont val="Tahoma"/>
        <family val="2"/>
      </rPr>
      <t xml:space="preserve"> seperti Tafsir, Hadist, dan Fiqh maupun mencukupi kebutuhan orang yang harus ditanggung oleh </t>
    </r>
    <r>
      <rPr>
        <i/>
        <sz val="11"/>
        <color rgb="FF000000"/>
        <rFont val="Tahoma"/>
        <family val="2"/>
      </rPr>
      <t>government</t>
    </r>
    <r>
      <rPr>
        <sz val="11"/>
        <color rgb="FF000000"/>
        <rFont val="Tahoma"/>
        <family val="2"/>
      </rPr>
      <t xml:space="preserve"> (</t>
    </r>
    <r>
      <rPr>
        <i/>
        <sz val="11"/>
        <color rgb="FF000000"/>
        <rFont val="Tahoma"/>
        <family val="2"/>
      </rPr>
      <t>pamong</t>
    </r>
    <r>
      <rPr>
        <sz val="11"/>
        <color rgb="FF000000"/>
        <rFont val="Tahoma"/>
        <family val="2"/>
      </rPr>
      <t>/pengelola organisasi kenegaraan). Berdasarkan tuturan tersebut, bagaimana peran Biologi secara konkret?</t>
    </r>
  </si>
  <si>
    <r>
      <t xml:space="preserve">Biologi dapat memberikan peran konkret untuk poin mencukupi kebutuhan orang yang harus ditanggung oleh </t>
    </r>
    <r>
      <rPr>
        <i/>
        <sz val="11"/>
        <color rgb="FF000000"/>
        <rFont val="Tahoma"/>
        <family val="2"/>
      </rPr>
      <t>government</t>
    </r>
    <r>
      <rPr>
        <sz val="11"/>
        <color rgb="FF000000"/>
        <rFont val="Tahoma"/>
        <family val="2"/>
      </rPr>
      <t>, misalnya melalui teknologi pangan dapat dihasilkan makanan seperti tempe sebagai langkah penyediaan bahan makanan pokok dengan harga terjangkau dan bernutrisi.</t>
    </r>
  </si>
  <si>
    <r>
      <t xml:space="preserve">Seorang guru mengucapkan bahwa keistimewaan Biologi dibandingkan dengan ilmu lain ialah secara langsung dapat menjadi sarana mengenali diri dan lingkungan untuk mewujudkan </t>
    </r>
    <r>
      <rPr>
        <i/>
        <sz val="11"/>
        <color rgb="FF000000"/>
        <rFont val="Tahoma"/>
        <family val="2"/>
      </rPr>
      <t>ukhuwah ‘alamiyyah</t>
    </r>
    <r>
      <rPr>
        <sz val="11"/>
        <color rgb="FF000000"/>
        <rFont val="Tahoma"/>
        <family val="2"/>
      </rPr>
      <t xml:space="preserve"> (Arab أُخُوّة عَالَمِيّة; persaudaran sesama penghuni alam raya). Apakah ucapan tersebut bisa diterima dalam Biologi? Kalau iya, mengapa demikian? Kalau tidak, bagaimana seharusnya?</t>
    </r>
  </si>
  <si>
    <r>
      <t xml:space="preserve">Anggapan tersebut dapat diterima. Hal ini karena Karya tulisnya berjudul </t>
    </r>
    <r>
      <rPr>
        <i/>
        <sz val="11"/>
        <color rgb="FF000000"/>
        <rFont val="Tahoma"/>
        <family val="2"/>
      </rPr>
      <t>Systema Naturæ</t>
    </r>
    <r>
      <rPr>
        <sz val="11"/>
        <color rgb="FF000000"/>
        <rFont val="Tahoma"/>
        <family val="2"/>
      </rPr>
      <t xml:space="preserve"> menjadi Buku pertama yang menggunakan sistem penamaan dua istilah (</t>
    </r>
    <r>
      <rPr>
        <i/>
        <sz val="11"/>
        <color rgb="FF000000"/>
        <rFont val="Tahoma"/>
        <family val="2"/>
      </rPr>
      <t>binomial nomenclature</t>
    </r>
    <r>
      <rPr>
        <sz val="11"/>
        <color rgb="FF000000"/>
        <rFont val="Tahoma"/>
        <family val="2"/>
      </rPr>
      <t>) dalam menguraikan perbedaan hewan, sayuran, dan mineral yang digolongkan berdasarkan lima tingkatan berupa kerajaan (</t>
    </r>
    <r>
      <rPr>
        <i/>
        <sz val="11"/>
        <color rgb="FF000000"/>
        <rFont val="Tahoma"/>
        <family val="2"/>
      </rPr>
      <t>kingdom</t>
    </r>
    <r>
      <rPr>
        <sz val="11"/>
        <color rgb="FF000000"/>
        <rFont val="Tahoma"/>
        <family val="2"/>
      </rPr>
      <t>), kelas (</t>
    </r>
    <r>
      <rPr>
        <i/>
        <sz val="11"/>
        <color rgb="FF000000"/>
        <rFont val="Tahoma"/>
        <family val="2"/>
      </rPr>
      <t>class</t>
    </r>
    <r>
      <rPr>
        <sz val="11"/>
        <color rgb="FF000000"/>
        <rFont val="Tahoma"/>
        <family val="2"/>
      </rPr>
      <t>), ordo (</t>
    </r>
    <r>
      <rPr>
        <i/>
        <sz val="11"/>
        <color rgb="FF000000"/>
        <rFont val="Tahoma"/>
        <family val="2"/>
      </rPr>
      <t>order</t>
    </r>
    <r>
      <rPr>
        <sz val="11"/>
        <color rgb="FF000000"/>
        <rFont val="Tahoma"/>
        <family val="2"/>
      </rPr>
      <t>), jenis (</t>
    </r>
    <r>
      <rPr>
        <i/>
        <sz val="11"/>
        <color rgb="FF000000"/>
        <rFont val="Tahoma"/>
        <family val="2"/>
      </rPr>
      <t>genus</t>
    </r>
    <r>
      <rPr>
        <sz val="11"/>
        <color rgb="FF000000"/>
        <rFont val="Tahoma"/>
        <family val="2"/>
      </rPr>
      <t>), dan spesies (</t>
    </r>
    <r>
      <rPr>
        <i/>
        <sz val="11"/>
        <color rgb="FF000000"/>
        <rFont val="Tahoma"/>
        <family val="2"/>
      </rPr>
      <t>species</t>
    </r>
    <r>
      <rPr>
        <sz val="11"/>
        <color rgb="FF000000"/>
        <rFont val="Tahoma"/>
        <family val="2"/>
      </rPr>
      <t>) agar lebih mudah untuk diingat dan dipetakan. Buku yang diterbitkan pada 1735 ini menjadi dasar Taksonomi.</t>
    </r>
  </si>
  <si>
    <r>
      <t xml:space="preserve">Sekelompok siswa ingin mengetahui </t>
    </r>
    <r>
      <rPr>
        <i/>
        <sz val="11"/>
        <color rgb="FF000000"/>
        <rFont val="Tahoma"/>
        <family val="2"/>
      </rPr>
      <t>ḥukum syar’i</t>
    </r>
    <r>
      <rPr>
        <sz val="11"/>
        <color rgb="FF000000"/>
        <rFont val="Tahoma"/>
        <family val="2"/>
      </rPr>
      <t xml:space="preserve"> mempelajari Biologi melalui forum </t>
    </r>
    <r>
      <rPr>
        <i/>
        <sz val="11"/>
        <color rgb="FF000000"/>
        <rFont val="Tahoma"/>
        <family val="2"/>
      </rPr>
      <t>baḥts al-masā'il</t>
    </r>
    <r>
      <rPr>
        <sz val="11"/>
        <color rgb="FF000000"/>
        <rFont val="Tahoma"/>
        <family val="2"/>
      </rPr>
      <t>. Apa saja pertanyaan yang dapat diajukan agar bisa dibahas secara objektif dalam forum tersebut</t>
    </r>
  </si>
  <si>
    <t>Kesesuaian antara indikator dan soal</t>
  </si>
  <si>
    <t>Kesesuaian antara pertanyaan dan jawaban</t>
  </si>
  <si>
    <t>Kesesuaian antara soal dan penilaian</t>
  </si>
  <si>
    <t>Kesesuaian antara bahasa dengan usia siswa</t>
  </si>
  <si>
    <t>Validasi</t>
  </si>
  <si>
    <t>Pretest Hasil Belajar</t>
  </si>
  <si>
    <t>Postest  Hasil Belajar</t>
  </si>
</sst>
</file>

<file path=xl/styles.xml><?xml version="1.0" encoding="utf-8"?>
<styleSheet xmlns="http://schemas.openxmlformats.org/spreadsheetml/2006/main">
  <numFmts count="1">
    <numFmt numFmtId="164" formatCode="0.000"/>
  </numFmts>
  <fonts count="13">
    <font>
      <sz val="11"/>
      <color theme="1"/>
      <name val="Calibri"/>
      <family val="2"/>
      <scheme val="minor"/>
    </font>
    <font>
      <sz val="11"/>
      <color theme="1"/>
      <name val="Tahoma"/>
      <family val="2"/>
    </font>
    <font>
      <b/>
      <sz val="11"/>
      <color theme="1"/>
      <name val="Tahoma"/>
      <family val="2"/>
    </font>
    <font>
      <sz val="11"/>
      <color rgb="FF000000"/>
      <name val="Tahoma"/>
      <family val="2"/>
    </font>
    <font>
      <b/>
      <i/>
      <sz val="11"/>
      <color theme="1"/>
      <name val="Tahoma"/>
      <family val="2"/>
    </font>
    <font>
      <sz val="10"/>
      <color theme="1"/>
      <name val="Tahoma"/>
      <family val="2"/>
    </font>
    <font>
      <b/>
      <sz val="11"/>
      <name val="Tahoma"/>
      <family val="2"/>
    </font>
    <font>
      <sz val="11"/>
      <name val="Tahoma"/>
      <family val="2"/>
    </font>
    <font>
      <sz val="11"/>
      <color rgb="FFFF0000"/>
      <name val="Tahoma"/>
      <family val="2"/>
    </font>
    <font>
      <sz val="12"/>
      <color theme="1"/>
      <name val="Times New Roman"/>
      <family val="1"/>
    </font>
    <font>
      <sz val="10"/>
      <name val="Arial"/>
      <family val="2"/>
    </font>
    <font>
      <i/>
      <sz val="11"/>
      <color theme="1"/>
      <name val="Tahoma"/>
      <family val="2"/>
    </font>
    <font>
      <i/>
      <sz val="11"/>
      <color rgb="FF000000"/>
      <name val="Tahoma"/>
      <family val="2"/>
    </font>
  </fonts>
  <fills count="4">
    <fill>
      <patternFill patternType="none"/>
    </fill>
    <fill>
      <patternFill patternType="gray125"/>
    </fill>
    <fill>
      <patternFill patternType="solid">
        <fgColor theme="8"/>
        <bgColor indexed="64"/>
      </patternFill>
    </fill>
    <fill>
      <patternFill patternType="solid">
        <fgColor rgb="FFFF339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10" fillId="0" borderId="0"/>
  </cellStyleXfs>
  <cellXfs count="145">
    <xf numFmtId="0" fontId="0" fillId="0" borderId="0" xfId="0"/>
    <xf numFmtId="0" fontId="1" fillId="0" borderId="1" xfId="0" applyFont="1" applyBorder="1"/>
    <xf numFmtId="0" fontId="1" fillId="0" borderId="0" xfId="0" applyFont="1"/>
    <xf numFmtId="0" fontId="1" fillId="0" borderId="1" xfId="0" applyFont="1" applyBorder="1" applyAlignment="1">
      <alignment horizontal="center"/>
    </xf>
    <xf numFmtId="0" fontId="1" fillId="0" borderId="0" xfId="0" applyFont="1" applyAlignment="1">
      <alignment horizontal="center"/>
    </xf>
    <xf numFmtId="0" fontId="2" fillId="0" borderId="1" xfId="0" applyFont="1" applyBorder="1"/>
    <xf numFmtId="0" fontId="1" fillId="0" borderId="1" xfId="0" applyFont="1" applyBorder="1" applyAlignment="1">
      <alignment horizontal="left" vertical="center"/>
    </xf>
    <xf numFmtId="0" fontId="1" fillId="0" borderId="0" xfId="0" applyFont="1" applyBorder="1" applyAlignment="1">
      <alignment horizontal="left" vertical="center"/>
    </xf>
    <xf numFmtId="164" fontId="1" fillId="0" borderId="1" xfId="0" applyNumberFormat="1" applyFont="1" applyBorder="1" applyAlignment="1">
      <alignment horizontal="center"/>
    </xf>
    <xf numFmtId="0" fontId="1" fillId="0" borderId="0" xfId="0" applyFont="1" applyFill="1"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center"/>
    </xf>
    <xf numFmtId="0" fontId="1" fillId="0" borderId="1" xfId="0" applyFont="1" applyBorder="1" applyAlignment="1">
      <alignment horizontal="left"/>
    </xf>
    <xf numFmtId="0" fontId="1" fillId="0" borderId="1"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2" fillId="0" borderId="0" xfId="0" applyFont="1" applyAlignment="1">
      <alignment horizontal="center" vertical="center"/>
    </xf>
    <xf numFmtId="164" fontId="1" fillId="0" borderId="1" xfId="0" applyNumberFormat="1" applyFont="1" applyBorder="1" applyAlignment="1">
      <alignment horizontal="center" vertical="center"/>
    </xf>
    <xf numFmtId="0" fontId="1" fillId="0" borderId="1" xfId="0" applyFont="1" applyBorder="1" applyAlignment="1">
      <alignment horizontal="right" vertical="center"/>
    </xf>
    <xf numFmtId="0" fontId="1" fillId="0" borderId="0" xfId="0" applyFont="1" applyAlignment="1">
      <alignment horizontal="right" vertical="center"/>
    </xf>
    <xf numFmtId="164" fontId="1" fillId="0" borderId="1" xfId="0" applyNumberFormat="1" applyFont="1" applyBorder="1"/>
    <xf numFmtId="0" fontId="1" fillId="0" borderId="0" xfId="0" applyFont="1" applyFill="1"/>
    <xf numFmtId="0" fontId="1" fillId="0" borderId="1" xfId="0" applyFont="1" applyFill="1" applyBorder="1"/>
    <xf numFmtId="0" fontId="1" fillId="0" borderId="1" xfId="0" applyFont="1" applyFill="1" applyBorder="1" applyAlignment="1">
      <alignment horizontal="center"/>
    </xf>
    <xf numFmtId="164" fontId="1" fillId="0" borderId="1" xfId="0" applyNumberFormat="1" applyFont="1" applyFill="1" applyBorder="1" applyAlignment="1">
      <alignment horizontal="center"/>
    </xf>
    <xf numFmtId="2" fontId="1" fillId="0" borderId="1" xfId="0" applyNumberFormat="1" applyFont="1" applyFill="1" applyBorder="1" applyAlignment="1">
      <alignment horizontal="center"/>
    </xf>
    <xf numFmtId="0" fontId="1" fillId="0" borderId="0" xfId="0" applyFont="1" applyFill="1" applyAlignment="1">
      <alignment horizontal="center"/>
    </xf>
    <xf numFmtId="0" fontId="2" fillId="0" borderId="1" xfId="0" applyFont="1" applyFill="1" applyBorder="1" applyAlignment="1">
      <alignment horizontal="center"/>
    </xf>
    <xf numFmtId="0" fontId="1" fillId="0" borderId="1" xfId="0" applyFont="1" applyFill="1" applyBorder="1" applyAlignment="1">
      <alignment horizontal="center" vertical="center"/>
    </xf>
    <xf numFmtId="164" fontId="1" fillId="0" borderId="1" xfId="0" applyNumberFormat="1"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Alignment="1">
      <alignment horizontal="right"/>
    </xf>
    <xf numFmtId="2" fontId="1" fillId="0" borderId="0" xfId="0" applyNumberFormat="1" applyFont="1" applyFill="1" applyBorder="1" applyAlignment="1">
      <alignment horizontal="center"/>
    </xf>
    <xf numFmtId="0" fontId="1" fillId="0" borderId="9" xfId="0" applyFont="1" applyFill="1" applyBorder="1" applyAlignment="1">
      <alignment horizontal="center"/>
    </xf>
    <xf numFmtId="0" fontId="2" fillId="0" borderId="0" xfId="0" applyFont="1" applyAlignment="1">
      <alignment horizontal="center"/>
    </xf>
    <xf numFmtId="1" fontId="7" fillId="0" borderId="0" xfId="0" applyNumberFormat="1" applyFont="1" applyFill="1" applyBorder="1" applyAlignment="1">
      <alignment horizontal="center"/>
    </xf>
    <xf numFmtId="0" fontId="7" fillId="0" borderId="0" xfId="0" applyFont="1" applyFill="1" applyBorder="1" applyAlignment="1">
      <alignment horizontal="center"/>
    </xf>
    <xf numFmtId="0" fontId="1" fillId="0" borderId="0" xfId="0" applyFont="1" applyBorder="1" applyAlignment="1">
      <alignment horizontal="center"/>
    </xf>
    <xf numFmtId="2" fontId="6" fillId="0" borderId="0" xfId="0" applyNumberFormat="1" applyFont="1" applyFill="1" applyBorder="1" applyAlignment="1">
      <alignment horizontal="center"/>
    </xf>
    <xf numFmtId="0" fontId="1" fillId="0" borderId="0" xfId="0" applyFont="1" applyBorder="1" applyAlignment="1">
      <alignment horizontal="left"/>
    </xf>
    <xf numFmtId="0" fontId="8" fillId="0" borderId="0" xfId="0" applyFont="1" applyBorder="1" applyAlignment="1">
      <alignment horizontal="center"/>
    </xf>
    <xf numFmtId="0" fontId="7" fillId="0" borderId="0" xfId="0" applyFont="1" applyBorder="1" applyAlignment="1">
      <alignment horizontal="center"/>
    </xf>
    <xf numFmtId="0" fontId="1" fillId="0" borderId="0" xfId="0" applyFont="1" applyAlignment="1">
      <alignment horizontal="left"/>
    </xf>
    <xf numFmtId="0" fontId="8" fillId="0" borderId="0" xfId="0" applyFont="1" applyAlignment="1">
      <alignment horizontal="center"/>
    </xf>
    <xf numFmtId="0" fontId="7" fillId="0" borderId="0" xfId="0" applyFont="1" applyAlignment="1">
      <alignment horizontal="center"/>
    </xf>
    <xf numFmtId="0" fontId="1" fillId="0" borderId="0" xfId="0" applyFont="1" applyFill="1" applyBorder="1" applyAlignment="1">
      <alignment horizontal="center"/>
    </xf>
    <xf numFmtId="0" fontId="9" fillId="0" borderId="1" xfId="0" applyFont="1" applyBorder="1" applyAlignment="1">
      <alignment horizontal="right" vertical="center"/>
    </xf>
    <xf numFmtId="1" fontId="1"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1" fontId="6" fillId="2" borderId="1" xfId="0" applyNumberFormat="1" applyFont="1" applyFill="1" applyBorder="1" applyAlignment="1">
      <alignment horizontal="center" vertical="center"/>
    </xf>
    <xf numFmtId="1" fontId="6" fillId="2" borderId="1" xfId="0" applyNumberFormat="1" applyFont="1" applyFill="1" applyBorder="1" applyAlignment="1">
      <alignment horizontal="left" vertical="center"/>
    </xf>
    <xf numFmtId="1" fontId="6" fillId="2" borderId="1" xfId="0" applyNumberFormat="1" applyFont="1" applyFill="1" applyBorder="1" applyAlignment="1">
      <alignment horizontal="center"/>
    </xf>
    <xf numFmtId="0" fontId="4" fillId="2" borderId="1" xfId="0" applyFont="1" applyFill="1" applyBorder="1" applyAlignment="1">
      <alignment horizontal="center" vertical="center"/>
    </xf>
    <xf numFmtId="0" fontId="2" fillId="2" borderId="1" xfId="0" applyFont="1" applyFill="1" applyBorder="1" applyAlignment="1">
      <alignment horizontal="center"/>
    </xf>
    <xf numFmtId="2" fontId="5" fillId="0" borderId="1" xfId="0" applyNumberFormat="1" applyFont="1" applyFill="1" applyBorder="1" applyAlignment="1">
      <alignment horizontal="center"/>
    </xf>
    <xf numFmtId="0" fontId="2" fillId="2" borderId="1" xfId="0" applyFont="1" applyFill="1" applyBorder="1" applyAlignment="1">
      <alignment horizontal="center" vertical="center"/>
    </xf>
    <xf numFmtId="1" fontId="7" fillId="0" borderId="1" xfId="0" applyNumberFormat="1" applyFont="1" applyFill="1" applyBorder="1" applyAlignment="1">
      <alignment horizontal="center"/>
    </xf>
    <xf numFmtId="0" fontId="1" fillId="0" borderId="1" xfId="0" applyFont="1" applyBorder="1" applyAlignment="1">
      <alignment horizontal="center" vertical="center"/>
    </xf>
    <xf numFmtId="0" fontId="2" fillId="3" borderId="1" xfId="0" applyFont="1" applyFill="1" applyBorder="1" applyAlignment="1">
      <alignment horizontal="center"/>
    </xf>
    <xf numFmtId="164" fontId="2" fillId="2" borderId="1" xfId="0" applyNumberFormat="1" applyFont="1" applyFill="1" applyBorder="1" applyAlignment="1">
      <alignment horizontal="center"/>
    </xf>
    <xf numFmtId="164" fontId="2" fillId="3" borderId="1" xfId="0" applyNumberFormat="1" applyFont="1" applyFill="1" applyBorder="1" applyAlignment="1">
      <alignment horizontal="center"/>
    </xf>
    <xf numFmtId="0" fontId="1" fillId="0" borderId="1" xfId="0" applyFont="1" applyBorder="1" applyAlignment="1">
      <alignment horizontal="center" vertical="center"/>
    </xf>
    <xf numFmtId="0" fontId="6" fillId="0" borderId="0" xfId="0" applyFont="1" applyFill="1" applyBorder="1" applyAlignment="1">
      <alignment horizontal="center" vertical="center"/>
    </xf>
    <xf numFmtId="0" fontId="2" fillId="0" borderId="0" xfId="0" applyFont="1" applyFill="1" applyBorder="1" applyAlignment="1">
      <alignment horizontal="center"/>
    </xf>
    <xf numFmtId="1" fontId="6" fillId="0" borderId="0" xfId="0" applyNumberFormat="1" applyFont="1" applyFill="1" applyBorder="1" applyAlignment="1">
      <alignment horizontal="center"/>
    </xf>
    <xf numFmtId="0" fontId="7" fillId="0" borderId="0" xfId="0" applyFont="1" applyFill="1" applyAlignment="1">
      <alignment horizontal="center"/>
    </xf>
    <xf numFmtId="1" fontId="7" fillId="0" borderId="0" xfId="0" applyNumberFormat="1" applyFont="1" applyFill="1" applyBorder="1" applyAlignment="1">
      <alignment horizontal="center" vertical="center"/>
    </xf>
    <xf numFmtId="1" fontId="7" fillId="0" borderId="0" xfId="0" applyNumberFormat="1" applyFont="1" applyFill="1" applyBorder="1" applyAlignment="1">
      <alignment horizontal="right"/>
    </xf>
    <xf numFmtId="0" fontId="7" fillId="0" borderId="0" xfId="0" applyFont="1" applyFill="1" applyBorder="1" applyAlignment="1">
      <alignment horizontal="right"/>
    </xf>
    <xf numFmtId="164" fontId="7" fillId="0" borderId="0" xfId="0" applyNumberFormat="1" applyFont="1" applyFill="1" applyBorder="1" applyAlignment="1">
      <alignment horizontal="right"/>
    </xf>
    <xf numFmtId="164" fontId="2" fillId="0" borderId="0" xfId="0" applyNumberFormat="1" applyFont="1" applyFill="1" applyBorder="1" applyAlignment="1">
      <alignment horizontal="right"/>
    </xf>
    <xf numFmtId="0" fontId="1" fillId="0" borderId="0" xfId="0" applyFont="1" applyFill="1" applyBorder="1" applyAlignment="1">
      <alignment horizontal="left"/>
    </xf>
    <xf numFmtId="0" fontId="8" fillId="0" borderId="0" xfId="0" applyFont="1" applyFill="1" applyBorder="1" applyAlignment="1">
      <alignment horizontal="center"/>
    </xf>
    <xf numFmtId="164" fontId="2" fillId="0" borderId="0" xfId="0" applyNumberFormat="1" applyFont="1" applyFill="1" applyBorder="1" applyAlignment="1">
      <alignment horizontal="center"/>
    </xf>
    <xf numFmtId="0" fontId="2" fillId="0" borderId="2" xfId="0" applyFont="1" applyBorder="1" applyAlignment="1">
      <alignment vertical="center"/>
    </xf>
    <xf numFmtId="0" fontId="2" fillId="0" borderId="3" xfId="0" applyFont="1" applyBorder="1" applyAlignment="1">
      <alignment vertical="center"/>
    </xf>
    <xf numFmtId="164"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xf>
    <xf numFmtId="0" fontId="2" fillId="0" borderId="0" xfId="0" applyFont="1" applyFill="1" applyBorder="1"/>
    <xf numFmtId="0" fontId="1" fillId="0" borderId="0" xfId="0" applyFont="1" applyFill="1" applyBorder="1"/>
    <xf numFmtId="164" fontId="1" fillId="0" borderId="0" xfId="0" applyNumberFormat="1" applyFont="1" applyFill="1" applyBorder="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1" fillId="0" borderId="1" xfId="0" applyFont="1" applyFill="1" applyBorder="1" applyAlignment="1">
      <alignment horizontal="left" vertical="center"/>
    </xf>
    <xf numFmtId="0" fontId="2" fillId="2" borderId="1" xfId="0" applyFont="1" applyFill="1" applyBorder="1" applyAlignment="1">
      <alignment vertical="center"/>
    </xf>
    <xf numFmtId="0" fontId="3" fillId="0" borderId="1" xfId="0" applyFont="1" applyBorder="1" applyAlignment="1">
      <alignment vertical="center"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6"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1" fillId="0" borderId="0" xfId="0" applyFont="1" applyBorder="1" applyAlignment="1">
      <alignment horizontal="left" vertical="center"/>
    </xf>
    <xf numFmtId="0" fontId="2" fillId="0" borderId="6" xfId="0" applyFont="1" applyBorder="1" applyAlignment="1">
      <alignment horizontal="center"/>
    </xf>
    <xf numFmtId="1" fontId="7" fillId="0" borderId="1" xfId="0" applyNumberFormat="1" applyFont="1" applyFill="1" applyBorder="1" applyAlignment="1">
      <alignment horizontal="center"/>
    </xf>
    <xf numFmtId="164" fontId="2" fillId="0" borderId="1" xfId="0" applyNumberFormat="1" applyFont="1" applyFill="1" applyBorder="1" applyAlignment="1">
      <alignment horizontal="center"/>
    </xf>
    <xf numFmtId="1" fontId="6" fillId="0" borderId="1" xfId="0" applyNumberFormat="1" applyFont="1" applyFill="1" applyBorder="1" applyAlignment="1">
      <alignment horizont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2" fillId="0" borderId="1" xfId="0" applyFont="1" applyFill="1" applyBorder="1" applyAlignment="1">
      <alignment horizontal="center"/>
    </xf>
    <xf numFmtId="0" fontId="2"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xf>
    <xf numFmtId="0" fontId="1" fillId="0" borderId="4"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4" xfId="0" applyFont="1" applyFill="1" applyBorder="1" applyAlignment="1">
      <alignment horizontal="center"/>
    </xf>
    <xf numFmtId="0" fontId="2" fillId="0" borderId="6" xfId="0" applyFont="1" applyBorder="1" applyAlignment="1">
      <alignment horizontal="center" vertical="center"/>
    </xf>
    <xf numFmtId="0" fontId="2" fillId="2" borderId="1" xfId="0" applyFont="1" applyFill="1" applyBorder="1" applyAlignment="1">
      <alignment horizontal="left" vertical="center"/>
    </xf>
    <xf numFmtId="0" fontId="4"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2" borderId="1" xfId="0" applyFont="1" applyFill="1" applyBorder="1" applyAlignment="1">
      <alignment horizontal="center"/>
    </xf>
    <xf numFmtId="0" fontId="2" fillId="0" borderId="0" xfId="0" applyFont="1" applyFill="1" applyBorder="1" applyAlignment="1">
      <alignment horizontal="center" vertical="center"/>
    </xf>
    <xf numFmtId="164" fontId="1" fillId="3" borderId="1" xfId="0" applyNumberFormat="1" applyFont="1" applyFill="1" applyBorder="1" applyAlignment="1">
      <alignment horizontal="center"/>
    </xf>
    <xf numFmtId="0" fontId="1" fillId="3" borderId="1" xfId="0" applyFont="1" applyFill="1" applyBorder="1" applyAlignment="1">
      <alignment horizontal="center"/>
    </xf>
  </cellXfs>
  <cellStyles count="2">
    <cellStyle name="Normal" xfId="0" builtinId="0"/>
    <cellStyle name="Normal 2" xfId="1"/>
  </cellStyles>
  <dxfs count="0"/>
  <tableStyles count="0" defaultTableStyle="TableStyleMedium9" defaultPivotStyle="PivotStyleLight16"/>
  <colors>
    <mruColors>
      <color rgb="FFFF33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G44"/>
  <sheetViews>
    <sheetView topLeftCell="A37" workbookViewId="0">
      <selection activeCell="A42" sqref="A42:A44"/>
    </sheetView>
  </sheetViews>
  <sheetFormatPr defaultRowHeight="14.25"/>
  <cols>
    <col min="1" max="1" width="5" style="10" bestFit="1" customWidth="1"/>
    <col min="2" max="2" width="45.28515625" style="10" bestFit="1" customWidth="1"/>
    <col min="3" max="3" width="41.42578125" style="10" bestFit="1" customWidth="1"/>
    <col min="4" max="4" width="24.140625" style="10" bestFit="1" customWidth="1"/>
    <col min="5" max="5" width="60" style="10" bestFit="1" customWidth="1"/>
    <col min="6" max="6" width="31" style="10" bestFit="1" customWidth="1"/>
    <col min="7" max="7" width="11.7109375" style="10" bestFit="1" customWidth="1"/>
    <col min="8" max="16384" width="9.140625" style="10"/>
  </cols>
  <sheetData>
    <row r="1" spans="1:7" s="9" customFormat="1" ht="15" customHeight="1">
      <c r="A1" s="91" t="s">
        <v>364</v>
      </c>
      <c r="B1" s="91"/>
      <c r="C1" s="91"/>
      <c r="D1" s="91"/>
      <c r="E1" s="91"/>
      <c r="F1" s="91"/>
      <c r="G1" s="91"/>
    </row>
    <row r="2" spans="1:7">
      <c r="A2" s="92" t="s">
        <v>0</v>
      </c>
      <c r="B2" s="92" t="s">
        <v>149</v>
      </c>
      <c r="C2" s="89" t="s">
        <v>359</v>
      </c>
      <c r="D2" s="89" t="s">
        <v>360</v>
      </c>
      <c r="E2" s="89" t="s">
        <v>361</v>
      </c>
      <c r="F2" s="89" t="s">
        <v>362</v>
      </c>
      <c r="G2" s="89" t="s">
        <v>363</v>
      </c>
    </row>
    <row r="3" spans="1:7">
      <c r="A3" s="92"/>
      <c r="B3" s="92"/>
      <c r="C3" s="90"/>
      <c r="D3" s="90"/>
      <c r="E3" s="90"/>
      <c r="F3" s="90"/>
      <c r="G3" s="90"/>
    </row>
    <row r="4" spans="1:7">
      <c r="A4" s="6">
        <v>1</v>
      </c>
      <c r="B4" s="6" t="s">
        <v>13</v>
      </c>
      <c r="C4" s="6" t="s">
        <v>229</v>
      </c>
      <c r="D4" s="6" t="s">
        <v>230</v>
      </c>
      <c r="E4" s="6" t="s">
        <v>231</v>
      </c>
      <c r="F4" s="6" t="s">
        <v>225</v>
      </c>
      <c r="G4" s="6" t="s">
        <v>232</v>
      </c>
    </row>
    <row r="5" spans="1:7">
      <c r="A5" s="6">
        <v>2</v>
      </c>
      <c r="B5" s="6" t="s">
        <v>14</v>
      </c>
      <c r="C5" s="6" t="s">
        <v>233</v>
      </c>
      <c r="D5" s="6" t="s">
        <v>234</v>
      </c>
      <c r="E5" s="6" t="s">
        <v>235</v>
      </c>
      <c r="F5" s="6" t="s">
        <v>225</v>
      </c>
      <c r="G5" s="6" t="s">
        <v>232</v>
      </c>
    </row>
    <row r="6" spans="1:7">
      <c r="A6" s="6">
        <v>3</v>
      </c>
      <c r="B6" s="6" t="s">
        <v>15</v>
      </c>
      <c r="C6" s="6" t="s">
        <v>236</v>
      </c>
      <c r="D6" s="6" t="s">
        <v>237</v>
      </c>
      <c r="E6" s="6" t="s">
        <v>238</v>
      </c>
      <c r="F6" s="6" t="s">
        <v>225</v>
      </c>
      <c r="G6" s="6" t="s">
        <v>232</v>
      </c>
    </row>
    <row r="7" spans="1:7">
      <c r="A7" s="6">
        <v>4</v>
      </c>
      <c r="B7" s="6" t="s">
        <v>16</v>
      </c>
      <c r="C7" s="6" t="s">
        <v>239</v>
      </c>
      <c r="D7" s="6" t="s">
        <v>240</v>
      </c>
      <c r="E7" s="6" t="s">
        <v>241</v>
      </c>
      <c r="F7" s="6" t="s">
        <v>225</v>
      </c>
      <c r="G7" s="6" t="s">
        <v>232</v>
      </c>
    </row>
    <row r="8" spans="1:7">
      <c r="A8" s="6">
        <v>5</v>
      </c>
      <c r="B8" s="6" t="s">
        <v>17</v>
      </c>
      <c r="C8" s="6" t="s">
        <v>242</v>
      </c>
      <c r="D8" s="6" t="s">
        <v>243</v>
      </c>
      <c r="E8" s="6" t="s">
        <v>244</v>
      </c>
      <c r="F8" s="6" t="s">
        <v>225</v>
      </c>
      <c r="G8" s="6" t="s">
        <v>232</v>
      </c>
    </row>
    <row r="9" spans="1:7">
      <c r="A9" s="6">
        <v>6</v>
      </c>
      <c r="B9" s="6" t="s">
        <v>18</v>
      </c>
      <c r="C9" s="6" t="s">
        <v>245</v>
      </c>
      <c r="D9" s="6" t="s">
        <v>246</v>
      </c>
      <c r="E9" s="6" t="s">
        <v>247</v>
      </c>
      <c r="F9" s="6" t="s">
        <v>225</v>
      </c>
      <c r="G9" s="6" t="s">
        <v>232</v>
      </c>
    </row>
    <row r="10" spans="1:7">
      <c r="A10" s="6">
        <v>7</v>
      </c>
      <c r="B10" s="6" t="s">
        <v>19</v>
      </c>
      <c r="C10" s="6" t="s">
        <v>248</v>
      </c>
      <c r="D10" s="6" t="s">
        <v>249</v>
      </c>
      <c r="E10" s="6" t="s">
        <v>250</v>
      </c>
      <c r="F10" s="6" t="s">
        <v>251</v>
      </c>
      <c r="G10" s="6" t="s">
        <v>232</v>
      </c>
    </row>
    <row r="11" spans="1:7">
      <c r="A11" s="6">
        <v>8</v>
      </c>
      <c r="B11" s="6" t="s">
        <v>20</v>
      </c>
      <c r="C11" s="6" t="s">
        <v>252</v>
      </c>
      <c r="D11" s="6" t="s">
        <v>253</v>
      </c>
      <c r="E11" s="6" t="s">
        <v>254</v>
      </c>
      <c r="F11" s="6" t="s">
        <v>255</v>
      </c>
      <c r="G11" s="6" t="s">
        <v>232</v>
      </c>
    </row>
    <row r="12" spans="1:7">
      <c r="A12" s="6">
        <v>9</v>
      </c>
      <c r="B12" s="6" t="s">
        <v>21</v>
      </c>
      <c r="C12" s="6" t="s">
        <v>256</v>
      </c>
      <c r="D12" s="6" t="s">
        <v>257</v>
      </c>
      <c r="E12" s="6" t="s">
        <v>258</v>
      </c>
      <c r="F12" s="6" t="s">
        <v>259</v>
      </c>
      <c r="G12" s="6" t="s">
        <v>232</v>
      </c>
    </row>
    <row r="13" spans="1:7">
      <c r="A13" s="6">
        <v>10</v>
      </c>
      <c r="B13" s="6" t="s">
        <v>22</v>
      </c>
      <c r="C13" s="6" t="s">
        <v>260</v>
      </c>
      <c r="D13" s="6" t="s">
        <v>261</v>
      </c>
      <c r="E13" s="6" t="s">
        <v>262</v>
      </c>
      <c r="F13" s="6" t="s">
        <v>263</v>
      </c>
      <c r="G13" s="6" t="s">
        <v>232</v>
      </c>
    </row>
    <row r="14" spans="1:7">
      <c r="A14" s="6">
        <v>11</v>
      </c>
      <c r="B14" s="6" t="s">
        <v>23</v>
      </c>
      <c r="C14" s="6" t="s">
        <v>264</v>
      </c>
      <c r="D14" s="6" t="s">
        <v>265</v>
      </c>
      <c r="E14" s="6" t="s">
        <v>266</v>
      </c>
      <c r="F14" s="6" t="s">
        <v>225</v>
      </c>
      <c r="G14" s="6" t="s">
        <v>232</v>
      </c>
    </row>
    <row r="15" spans="1:7">
      <c r="A15" s="6">
        <v>12</v>
      </c>
      <c r="B15" s="6" t="s">
        <v>24</v>
      </c>
      <c r="C15" s="6" t="s">
        <v>267</v>
      </c>
      <c r="D15" s="6" t="s">
        <v>268</v>
      </c>
      <c r="E15" s="6" t="s">
        <v>269</v>
      </c>
      <c r="F15" s="6" t="s">
        <v>225</v>
      </c>
      <c r="G15" s="6" t="s">
        <v>232</v>
      </c>
    </row>
    <row r="16" spans="1:7">
      <c r="A16" s="6">
        <v>13</v>
      </c>
      <c r="B16" s="6" t="s">
        <v>25</v>
      </c>
      <c r="C16" s="6" t="s">
        <v>270</v>
      </c>
      <c r="D16" s="6" t="s">
        <v>271</v>
      </c>
      <c r="E16" s="6" t="s">
        <v>272</v>
      </c>
      <c r="F16" s="6" t="s">
        <v>225</v>
      </c>
      <c r="G16" s="6" t="s">
        <v>232</v>
      </c>
    </row>
    <row r="17" spans="1:7">
      <c r="A17" s="6">
        <v>14</v>
      </c>
      <c r="B17" s="6" t="s">
        <v>26</v>
      </c>
      <c r="C17" s="6" t="s">
        <v>273</v>
      </c>
      <c r="D17" s="6" t="s">
        <v>274</v>
      </c>
      <c r="E17" s="6" t="s">
        <v>275</v>
      </c>
      <c r="F17" s="6" t="s">
        <v>225</v>
      </c>
      <c r="G17" s="6" t="s">
        <v>232</v>
      </c>
    </row>
    <row r="18" spans="1:7">
      <c r="A18" s="6">
        <v>15</v>
      </c>
      <c r="B18" s="6" t="s">
        <v>27</v>
      </c>
      <c r="C18" s="6" t="s">
        <v>276</v>
      </c>
      <c r="D18" s="6" t="s">
        <v>277</v>
      </c>
      <c r="E18" s="6" t="s">
        <v>278</v>
      </c>
      <c r="F18" s="6" t="s">
        <v>225</v>
      </c>
      <c r="G18" s="6" t="s">
        <v>232</v>
      </c>
    </row>
    <row r="19" spans="1:7">
      <c r="A19" s="6">
        <v>16</v>
      </c>
      <c r="B19" s="6" t="s">
        <v>28</v>
      </c>
      <c r="C19" s="6" t="s">
        <v>279</v>
      </c>
      <c r="D19" s="6" t="s">
        <v>280</v>
      </c>
      <c r="E19" s="6" t="s">
        <v>281</v>
      </c>
      <c r="F19" s="6" t="s">
        <v>282</v>
      </c>
      <c r="G19" s="6" t="s">
        <v>232</v>
      </c>
    </row>
    <row r="20" spans="1:7">
      <c r="A20" s="6">
        <v>17</v>
      </c>
      <c r="B20" s="6" t="s">
        <v>370</v>
      </c>
      <c r="C20" s="6" t="s">
        <v>283</v>
      </c>
      <c r="D20" s="6" t="s">
        <v>284</v>
      </c>
      <c r="E20" s="6" t="s">
        <v>285</v>
      </c>
      <c r="F20" s="6" t="s">
        <v>286</v>
      </c>
      <c r="G20" s="6" t="s">
        <v>232</v>
      </c>
    </row>
    <row r="21" spans="1:7">
      <c r="A21" s="6">
        <v>18</v>
      </c>
      <c r="B21" s="6" t="s">
        <v>29</v>
      </c>
      <c r="C21" s="6" t="s">
        <v>287</v>
      </c>
      <c r="D21" s="6" t="s">
        <v>288</v>
      </c>
      <c r="E21" s="6" t="s">
        <v>289</v>
      </c>
      <c r="F21" s="6" t="s">
        <v>225</v>
      </c>
      <c r="G21" s="6" t="s">
        <v>232</v>
      </c>
    </row>
    <row r="22" spans="1:7">
      <c r="A22" s="6">
        <v>19</v>
      </c>
      <c r="B22" s="6" t="s">
        <v>30</v>
      </c>
      <c r="C22" s="6" t="s">
        <v>290</v>
      </c>
      <c r="D22" s="6" t="s">
        <v>291</v>
      </c>
      <c r="E22" s="6" t="s">
        <v>292</v>
      </c>
      <c r="F22" s="6" t="s">
        <v>293</v>
      </c>
      <c r="G22" s="6" t="s">
        <v>232</v>
      </c>
    </row>
    <row r="23" spans="1:7">
      <c r="A23" s="6">
        <v>20</v>
      </c>
      <c r="B23" s="6" t="s">
        <v>31</v>
      </c>
      <c r="C23" s="6" t="s">
        <v>294</v>
      </c>
      <c r="D23" s="6" t="s">
        <v>295</v>
      </c>
      <c r="E23" s="6" t="s">
        <v>296</v>
      </c>
      <c r="F23" s="6" t="s">
        <v>225</v>
      </c>
      <c r="G23" s="6" t="s">
        <v>232</v>
      </c>
    </row>
    <row r="24" spans="1:7">
      <c r="A24" s="6">
        <v>21</v>
      </c>
      <c r="B24" s="6" t="s">
        <v>32</v>
      </c>
      <c r="C24" s="6" t="s">
        <v>297</v>
      </c>
      <c r="D24" s="6" t="s">
        <v>298</v>
      </c>
      <c r="E24" s="6" t="s">
        <v>299</v>
      </c>
      <c r="F24" s="6" t="s">
        <v>225</v>
      </c>
      <c r="G24" s="6" t="s">
        <v>232</v>
      </c>
    </row>
    <row r="25" spans="1:7">
      <c r="A25" s="6">
        <v>22</v>
      </c>
      <c r="B25" s="6" t="s">
        <v>33</v>
      </c>
      <c r="C25" s="6" t="s">
        <v>300</v>
      </c>
      <c r="D25" s="6" t="s">
        <v>301</v>
      </c>
      <c r="E25" s="6" t="s">
        <v>226</v>
      </c>
      <c r="F25" s="6" t="s">
        <v>302</v>
      </c>
      <c r="G25" s="6" t="s">
        <v>232</v>
      </c>
    </row>
    <row r="26" spans="1:7">
      <c r="A26" s="6">
        <v>23</v>
      </c>
      <c r="B26" s="6" t="s">
        <v>34</v>
      </c>
      <c r="C26" s="6" t="s">
        <v>303</v>
      </c>
      <c r="D26" s="6" t="s">
        <v>304</v>
      </c>
      <c r="E26" s="6" t="s">
        <v>305</v>
      </c>
      <c r="F26" s="6" t="s">
        <v>225</v>
      </c>
      <c r="G26" s="6" t="s">
        <v>232</v>
      </c>
    </row>
    <row r="27" spans="1:7">
      <c r="A27" s="6">
        <v>24</v>
      </c>
      <c r="B27" s="6" t="s">
        <v>35</v>
      </c>
      <c r="C27" s="6" t="s">
        <v>306</v>
      </c>
      <c r="D27" s="6" t="s">
        <v>307</v>
      </c>
      <c r="E27" s="6" t="s">
        <v>308</v>
      </c>
      <c r="F27" s="6" t="s">
        <v>225</v>
      </c>
      <c r="G27" s="6" t="s">
        <v>232</v>
      </c>
    </row>
    <row r="28" spans="1:7">
      <c r="A28" s="6">
        <v>25</v>
      </c>
      <c r="B28" s="6" t="s">
        <v>36</v>
      </c>
      <c r="C28" s="6" t="s">
        <v>306</v>
      </c>
      <c r="D28" s="6" t="s">
        <v>307</v>
      </c>
      <c r="E28" s="6" t="s">
        <v>308</v>
      </c>
      <c r="F28" s="6" t="s">
        <v>225</v>
      </c>
      <c r="G28" s="6" t="s">
        <v>232</v>
      </c>
    </row>
    <row r="29" spans="1:7">
      <c r="A29" s="6">
        <v>26</v>
      </c>
      <c r="B29" s="6" t="s">
        <v>37</v>
      </c>
      <c r="C29" s="6" t="s">
        <v>309</v>
      </c>
      <c r="D29" s="6" t="s">
        <v>310</v>
      </c>
      <c r="E29" s="6" t="s">
        <v>311</v>
      </c>
      <c r="F29" s="6" t="s">
        <v>225</v>
      </c>
      <c r="G29" s="6" t="s">
        <v>232</v>
      </c>
    </row>
    <row r="30" spans="1:7">
      <c r="A30" s="6">
        <v>27</v>
      </c>
      <c r="B30" s="6" t="s">
        <v>371</v>
      </c>
      <c r="C30" s="6" t="s">
        <v>312</v>
      </c>
      <c r="D30" s="6" t="s">
        <v>313</v>
      </c>
      <c r="E30" s="6" t="s">
        <v>314</v>
      </c>
      <c r="F30" s="6" t="s">
        <v>225</v>
      </c>
      <c r="G30" s="6" t="s">
        <v>232</v>
      </c>
    </row>
    <row r="31" spans="1:7">
      <c r="A31" s="6">
        <v>28</v>
      </c>
      <c r="B31" s="6" t="s">
        <v>38</v>
      </c>
      <c r="C31" s="6" t="s">
        <v>315</v>
      </c>
      <c r="D31" s="6" t="s">
        <v>316</v>
      </c>
      <c r="E31" s="6" t="s">
        <v>317</v>
      </c>
      <c r="F31" s="6" t="s">
        <v>225</v>
      </c>
      <c r="G31" s="6" t="s">
        <v>232</v>
      </c>
    </row>
    <row r="32" spans="1:7">
      <c r="A32" s="6">
        <v>29</v>
      </c>
      <c r="B32" s="6" t="s">
        <v>39</v>
      </c>
      <c r="C32" s="6" t="s">
        <v>318</v>
      </c>
      <c r="D32" s="6" t="s">
        <v>319</v>
      </c>
      <c r="E32" s="6" t="s">
        <v>320</v>
      </c>
      <c r="F32" s="6" t="s">
        <v>225</v>
      </c>
      <c r="G32" s="6" t="s">
        <v>232</v>
      </c>
    </row>
    <row r="33" spans="1:7">
      <c r="A33" s="6">
        <v>30</v>
      </c>
      <c r="B33" s="6" t="s">
        <v>40</v>
      </c>
      <c r="C33" s="6" t="s">
        <v>321</v>
      </c>
      <c r="D33" s="6" t="s">
        <v>322</v>
      </c>
      <c r="E33" s="6" t="s">
        <v>323</v>
      </c>
      <c r="F33" s="6" t="s">
        <v>225</v>
      </c>
      <c r="G33" s="6" t="s">
        <v>232</v>
      </c>
    </row>
    <row r="34" spans="1:7">
      <c r="A34" s="6">
        <v>31</v>
      </c>
      <c r="B34" s="6" t="s">
        <v>41</v>
      </c>
      <c r="C34" s="6" t="s">
        <v>324</v>
      </c>
      <c r="D34" s="6" t="s">
        <v>325</v>
      </c>
      <c r="E34" s="6" t="s">
        <v>326</v>
      </c>
      <c r="F34" s="6" t="s">
        <v>225</v>
      </c>
      <c r="G34" s="6" t="s">
        <v>232</v>
      </c>
    </row>
    <row r="35" spans="1:7">
      <c r="A35" s="6">
        <v>32</v>
      </c>
      <c r="B35" s="6" t="s">
        <v>42</v>
      </c>
      <c r="C35" s="6" t="s">
        <v>327</v>
      </c>
      <c r="D35" s="6" t="s">
        <v>328</v>
      </c>
      <c r="E35" s="6" t="s">
        <v>329</v>
      </c>
      <c r="F35" s="6" t="s">
        <v>225</v>
      </c>
      <c r="G35" s="6" t="s">
        <v>232</v>
      </c>
    </row>
    <row r="36" spans="1:7">
      <c r="A36" s="6">
        <v>33</v>
      </c>
      <c r="B36" s="6" t="s">
        <v>43</v>
      </c>
      <c r="C36" s="6" t="s">
        <v>330</v>
      </c>
      <c r="D36" s="6" t="s">
        <v>331</v>
      </c>
      <c r="E36" s="6" t="s">
        <v>332</v>
      </c>
      <c r="F36" s="6" t="s">
        <v>225</v>
      </c>
      <c r="G36" s="6" t="s">
        <v>232</v>
      </c>
    </row>
    <row r="37" spans="1:7">
      <c r="A37" s="6">
        <v>34</v>
      </c>
      <c r="B37" s="6" t="s">
        <v>44</v>
      </c>
      <c r="C37" s="6" t="s">
        <v>333</v>
      </c>
      <c r="D37" s="6" t="s">
        <v>334</v>
      </c>
      <c r="E37" s="6" t="s">
        <v>335</v>
      </c>
      <c r="F37" s="6" t="s">
        <v>336</v>
      </c>
      <c r="G37" s="6" t="s">
        <v>232</v>
      </c>
    </row>
    <row r="38" spans="1:7">
      <c r="A38" s="6">
        <v>35</v>
      </c>
      <c r="B38" s="6" t="s">
        <v>45</v>
      </c>
      <c r="C38" s="6" t="s">
        <v>337</v>
      </c>
      <c r="D38" s="6" t="s">
        <v>228</v>
      </c>
      <c r="E38" s="6" t="s">
        <v>338</v>
      </c>
      <c r="F38" s="6" t="s">
        <v>225</v>
      </c>
      <c r="G38" s="6" t="s">
        <v>232</v>
      </c>
    </row>
    <row r="39" spans="1:7">
      <c r="A39" s="6">
        <v>36</v>
      </c>
      <c r="B39" s="6" t="s">
        <v>46</v>
      </c>
      <c r="C39" s="6" t="s">
        <v>339</v>
      </c>
      <c r="D39" s="6" t="s">
        <v>340</v>
      </c>
      <c r="E39" s="6" t="s">
        <v>341</v>
      </c>
      <c r="F39" s="6" t="s">
        <v>342</v>
      </c>
      <c r="G39" s="6" t="s">
        <v>232</v>
      </c>
    </row>
    <row r="40" spans="1:7">
      <c r="A40" s="6">
        <v>37</v>
      </c>
      <c r="B40" s="6" t="s">
        <v>47</v>
      </c>
      <c r="C40" s="6" t="s">
        <v>343</v>
      </c>
      <c r="D40" s="6" t="s">
        <v>344</v>
      </c>
      <c r="E40" s="6" t="s">
        <v>345</v>
      </c>
      <c r="F40" s="6" t="s">
        <v>225</v>
      </c>
      <c r="G40" s="6" t="s">
        <v>232</v>
      </c>
    </row>
    <row r="41" spans="1:7">
      <c r="A41" s="6">
        <v>38</v>
      </c>
      <c r="B41" s="6" t="s">
        <v>48</v>
      </c>
      <c r="C41" s="6" t="s">
        <v>346</v>
      </c>
      <c r="D41" s="6" t="s">
        <v>347</v>
      </c>
      <c r="E41" s="6" t="s">
        <v>348</v>
      </c>
      <c r="F41" s="6" t="s">
        <v>225</v>
      </c>
      <c r="G41" s="6" t="s">
        <v>232</v>
      </c>
    </row>
    <row r="42" spans="1:7">
      <c r="A42" s="6">
        <v>39</v>
      </c>
      <c r="B42" s="6" t="s">
        <v>49</v>
      </c>
      <c r="C42" s="6" t="s">
        <v>227</v>
      </c>
      <c r="D42" s="6" t="s">
        <v>349</v>
      </c>
      <c r="E42" s="6" t="s">
        <v>350</v>
      </c>
      <c r="F42" s="6" t="s">
        <v>351</v>
      </c>
      <c r="G42" s="6" t="s">
        <v>232</v>
      </c>
    </row>
    <row r="43" spans="1:7">
      <c r="A43" s="6">
        <v>40</v>
      </c>
      <c r="B43" s="6" t="s">
        <v>50</v>
      </c>
      <c r="C43" s="6" t="s">
        <v>352</v>
      </c>
      <c r="D43" s="6" t="s">
        <v>353</v>
      </c>
      <c r="E43" s="6" t="s">
        <v>354</v>
      </c>
      <c r="F43" s="6" t="s">
        <v>225</v>
      </c>
      <c r="G43" s="6" t="s">
        <v>232</v>
      </c>
    </row>
    <row r="44" spans="1:7">
      <c r="A44" s="6">
        <v>41</v>
      </c>
      <c r="B44" s="6" t="s">
        <v>51</v>
      </c>
      <c r="C44" s="6" t="s">
        <v>355</v>
      </c>
      <c r="D44" s="6" t="s">
        <v>356</v>
      </c>
      <c r="E44" s="6" t="s">
        <v>357</v>
      </c>
      <c r="F44" s="6" t="s">
        <v>358</v>
      </c>
      <c r="G44" s="6" t="s">
        <v>232</v>
      </c>
    </row>
  </sheetData>
  <mergeCells count="8">
    <mergeCell ref="G2:G3"/>
    <mergeCell ref="A1:G1"/>
    <mergeCell ref="A2:A3"/>
    <mergeCell ref="B2:B3"/>
    <mergeCell ref="C2:C3"/>
    <mergeCell ref="D2:D3"/>
    <mergeCell ref="E2:E3"/>
    <mergeCell ref="F2:F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J13"/>
  <sheetViews>
    <sheetView workbookViewId="0">
      <selection activeCell="A9" sqref="A9"/>
    </sheetView>
  </sheetViews>
  <sheetFormatPr defaultRowHeight="14.25"/>
  <cols>
    <col min="1" max="1" width="5" style="10" bestFit="1" customWidth="1"/>
    <col min="2" max="2" width="13.7109375" style="10" bestFit="1" customWidth="1"/>
    <col min="3" max="3" width="40.7109375" style="10" customWidth="1"/>
    <col min="4" max="4" width="3.42578125" style="10" bestFit="1" customWidth="1"/>
    <col min="5" max="5" width="2.42578125" style="10" bestFit="1" customWidth="1"/>
    <col min="6" max="6" width="80.7109375" style="10" customWidth="1"/>
    <col min="7" max="9" width="9.140625" style="10"/>
    <col min="10" max="10" width="10.42578125" style="10" bestFit="1" customWidth="1"/>
    <col min="11" max="16384" width="9.140625" style="10"/>
  </cols>
  <sheetData>
    <row r="1" spans="1:10">
      <c r="A1" s="132" t="s">
        <v>96</v>
      </c>
      <c r="B1" s="132"/>
      <c r="C1" s="132"/>
      <c r="D1" s="132"/>
      <c r="E1" s="132"/>
      <c r="F1" s="132"/>
      <c r="G1" s="132"/>
      <c r="H1" s="132"/>
      <c r="I1" s="132"/>
      <c r="J1" s="132"/>
    </row>
    <row r="2" spans="1:10" s="9" customFormat="1" ht="15" customHeight="1">
      <c r="A2" s="89" t="s">
        <v>0</v>
      </c>
      <c r="B2" s="92" t="s">
        <v>52</v>
      </c>
      <c r="C2" s="92"/>
      <c r="D2" s="135" t="s">
        <v>373</v>
      </c>
      <c r="E2" s="136"/>
      <c r="F2" s="137"/>
      <c r="G2" s="134" t="s">
        <v>404</v>
      </c>
      <c r="H2" s="134" t="s">
        <v>405</v>
      </c>
      <c r="I2" s="134" t="s">
        <v>75</v>
      </c>
      <c r="J2" s="133" t="s">
        <v>95</v>
      </c>
    </row>
    <row r="3" spans="1:10" s="9" customFormat="1">
      <c r="A3" s="90"/>
      <c r="B3" s="56" t="s">
        <v>97</v>
      </c>
      <c r="C3" s="56" t="s">
        <v>98</v>
      </c>
      <c r="D3" s="138"/>
      <c r="E3" s="139"/>
      <c r="F3" s="140"/>
      <c r="G3" s="134"/>
      <c r="H3" s="134"/>
      <c r="I3" s="134"/>
      <c r="J3" s="133"/>
    </row>
    <row r="4" spans="1:10" s="9" customFormat="1" ht="15.75">
      <c r="A4" s="6">
        <v>1</v>
      </c>
      <c r="B4" s="46" t="s">
        <v>53</v>
      </c>
      <c r="C4" s="6" t="s">
        <v>54</v>
      </c>
      <c r="D4" s="6" t="s">
        <v>117</v>
      </c>
      <c r="E4" s="6" t="s">
        <v>4</v>
      </c>
      <c r="F4" s="6" t="s">
        <v>111</v>
      </c>
      <c r="G4" s="29">
        <f>'Pretest Hasil Belajar'!D46</f>
        <v>3.3170731707317072</v>
      </c>
      <c r="H4" s="29">
        <f>'Posttest Hasil Belajar'!D46</f>
        <v>8</v>
      </c>
      <c r="I4" s="29">
        <f>(H4-G4)/(10-G4)</f>
        <v>0.7007299270072993</v>
      </c>
      <c r="J4" s="13" t="str">
        <f>IF(I4&gt;0.7,"Tinggi",IF(I4&gt;0.3,"Sedang",IF(I4&gt;0,"Rendah")))</f>
        <v>Tinggi</v>
      </c>
    </row>
    <row r="5" spans="1:10" s="9" customFormat="1" ht="15.75">
      <c r="A5" s="6">
        <v>2</v>
      </c>
      <c r="B5" s="46" t="s">
        <v>55</v>
      </c>
      <c r="C5" s="6" t="s">
        <v>56</v>
      </c>
      <c r="D5" s="6" t="s">
        <v>118</v>
      </c>
      <c r="E5" s="6" t="s">
        <v>119</v>
      </c>
      <c r="F5" s="6" t="s">
        <v>112</v>
      </c>
      <c r="G5" s="29">
        <f>'Pretest Hasil Belajar'!E46</f>
        <v>5.7073170731707314</v>
      </c>
      <c r="H5" s="29">
        <f>'Posttest Hasil Belajar'!E46</f>
        <v>6.5365853658536581</v>
      </c>
      <c r="I5" s="29">
        <f t="shared" ref="I5:I13" si="0">(H5-G5)/(10-G5)</f>
        <v>0.19318181818181812</v>
      </c>
      <c r="J5" s="13" t="str">
        <f t="shared" ref="J5:J13" si="1">IF(I5&gt;0.7,"Tinggi",IF(I5&gt;0.3,"Sedang",IF(I5&gt;0,"Rendah")))</f>
        <v>Rendah</v>
      </c>
    </row>
    <row r="6" spans="1:10" s="9" customFormat="1" ht="15.75">
      <c r="A6" s="6">
        <v>3</v>
      </c>
      <c r="B6" s="46" t="s">
        <v>57</v>
      </c>
      <c r="C6" s="6" t="s">
        <v>58</v>
      </c>
      <c r="D6" s="6" t="s">
        <v>117</v>
      </c>
      <c r="E6" s="6" t="s">
        <v>120</v>
      </c>
      <c r="F6" s="6" t="s">
        <v>113</v>
      </c>
      <c r="G6" s="29">
        <f>'Pretest Hasil Belajar'!F46</f>
        <v>3.3658536585365852</v>
      </c>
      <c r="H6" s="29">
        <f>'Posttest Hasil Belajar'!F46</f>
        <v>8.4878048780487809</v>
      </c>
      <c r="I6" s="29">
        <f t="shared" si="0"/>
        <v>0.7720588235294118</v>
      </c>
      <c r="J6" s="13" t="str">
        <f t="shared" si="1"/>
        <v>Tinggi</v>
      </c>
    </row>
    <row r="7" spans="1:10" s="9" customFormat="1" ht="15.75">
      <c r="A7" s="6">
        <v>4</v>
      </c>
      <c r="B7" s="46" t="s">
        <v>59</v>
      </c>
      <c r="C7" s="6" t="s">
        <v>60</v>
      </c>
      <c r="D7" s="6" t="s">
        <v>117</v>
      </c>
      <c r="E7" s="6" t="s">
        <v>121</v>
      </c>
      <c r="F7" s="6" t="s">
        <v>114</v>
      </c>
      <c r="G7" s="29">
        <f>'Pretest Hasil Belajar'!G46</f>
        <v>4.9268292682926829</v>
      </c>
      <c r="H7" s="29">
        <f>'Posttest Hasil Belajar'!G46</f>
        <v>7.1707317073170733</v>
      </c>
      <c r="I7" s="29">
        <f t="shared" si="0"/>
        <v>0.44230769230769235</v>
      </c>
      <c r="J7" s="13" t="str">
        <f t="shared" si="1"/>
        <v>Sedang</v>
      </c>
    </row>
    <row r="8" spans="1:10" s="9" customFormat="1" ht="15.75">
      <c r="A8" s="6">
        <v>5</v>
      </c>
      <c r="B8" s="46" t="s">
        <v>61</v>
      </c>
      <c r="C8" s="6" t="s">
        <v>62</v>
      </c>
      <c r="D8" s="6" t="s">
        <v>118</v>
      </c>
      <c r="E8" s="6" t="s">
        <v>122</v>
      </c>
      <c r="F8" s="6" t="s">
        <v>115</v>
      </c>
      <c r="G8" s="29">
        <f>'Pretest Hasil Belajar'!H46</f>
        <v>3.024390243902439</v>
      </c>
      <c r="H8" s="29">
        <f>'Posttest Hasil Belajar'!H46</f>
        <v>7.2682926829268295</v>
      </c>
      <c r="I8" s="29">
        <f t="shared" si="0"/>
        <v>0.60839160839160844</v>
      </c>
      <c r="J8" s="13" t="str">
        <f t="shared" si="1"/>
        <v>Sedang</v>
      </c>
    </row>
    <row r="9" spans="1:10" s="9" customFormat="1" ht="15.75">
      <c r="A9" s="6">
        <v>6</v>
      </c>
      <c r="B9" s="46" t="s">
        <v>63</v>
      </c>
      <c r="C9" s="6" t="s">
        <v>64</v>
      </c>
      <c r="D9" s="6" t="s">
        <v>118</v>
      </c>
      <c r="E9" s="6" t="s">
        <v>121</v>
      </c>
      <c r="F9" s="6" t="s">
        <v>116</v>
      </c>
      <c r="G9" s="29">
        <f>'Pretest Hasil Belajar'!I46</f>
        <v>3.8</v>
      </c>
      <c r="H9" s="29">
        <f>'Posttest Hasil Belajar'!I46</f>
        <v>8.2926829268292686</v>
      </c>
      <c r="I9" s="29">
        <f t="shared" si="0"/>
        <v>0.72462627852084982</v>
      </c>
      <c r="J9" s="13" t="str">
        <f t="shared" si="1"/>
        <v>Tinggi</v>
      </c>
    </row>
    <row r="10" spans="1:10" s="9" customFormat="1" ht="15.75">
      <c r="A10" s="6">
        <v>7</v>
      </c>
      <c r="B10" s="46" t="s">
        <v>65</v>
      </c>
      <c r="C10" s="6" t="s">
        <v>66</v>
      </c>
      <c r="D10" s="6" t="s">
        <v>118</v>
      </c>
      <c r="E10" s="6" t="s">
        <v>119</v>
      </c>
      <c r="F10" s="6" t="s">
        <v>112</v>
      </c>
      <c r="G10" s="29">
        <f>'Pretest Hasil Belajar'!J46</f>
        <v>2.8292682926829267</v>
      </c>
      <c r="H10" s="29">
        <f>'Posttest Hasil Belajar'!J46</f>
        <v>7.5121951219512191</v>
      </c>
      <c r="I10" s="29">
        <f t="shared" si="0"/>
        <v>0.65306122448979587</v>
      </c>
      <c r="J10" s="13" t="str">
        <f t="shared" si="1"/>
        <v>Sedang</v>
      </c>
    </row>
    <row r="11" spans="1:10" s="9" customFormat="1" ht="15.75">
      <c r="A11" s="6">
        <v>8</v>
      </c>
      <c r="B11" s="46" t="s">
        <v>67</v>
      </c>
      <c r="C11" s="6" t="s">
        <v>68</v>
      </c>
      <c r="D11" s="6" t="s">
        <v>123</v>
      </c>
      <c r="E11" s="6" t="s">
        <v>120</v>
      </c>
      <c r="F11" s="6" t="s">
        <v>124</v>
      </c>
      <c r="G11" s="29">
        <f>'Pretest Hasil Belajar'!K46</f>
        <v>3.3658536585365852</v>
      </c>
      <c r="H11" s="29">
        <f>'Posttest Hasil Belajar'!K46</f>
        <v>6.8292682926829267</v>
      </c>
      <c r="I11" s="29">
        <f t="shared" si="0"/>
        <v>0.52205882352941169</v>
      </c>
      <c r="J11" s="13" t="str">
        <f t="shared" si="1"/>
        <v>Sedang</v>
      </c>
    </row>
    <row r="12" spans="1:10" s="9" customFormat="1" ht="15.75">
      <c r="A12" s="6">
        <v>9</v>
      </c>
      <c r="B12" s="46" t="s">
        <v>69</v>
      </c>
      <c r="C12" s="6" t="s">
        <v>70</v>
      </c>
      <c r="D12" s="6" t="s">
        <v>123</v>
      </c>
      <c r="E12" s="6" t="s">
        <v>121</v>
      </c>
      <c r="F12" s="6" t="s">
        <v>125</v>
      </c>
      <c r="G12" s="29">
        <f>'Pretest Hasil Belajar'!L46</f>
        <v>3.1219512195121952</v>
      </c>
      <c r="H12" s="29">
        <f>'Posttest Hasil Belajar'!L46</f>
        <v>7.024390243902439</v>
      </c>
      <c r="I12" s="29">
        <f t="shared" si="0"/>
        <v>0.56737588652482274</v>
      </c>
      <c r="J12" s="13" t="str">
        <f t="shared" si="1"/>
        <v>Sedang</v>
      </c>
    </row>
    <row r="13" spans="1:10" s="9" customFormat="1" ht="15.75">
      <c r="A13" s="6">
        <v>10</v>
      </c>
      <c r="B13" s="46" t="s">
        <v>71</v>
      </c>
      <c r="C13" s="6" t="s">
        <v>72</v>
      </c>
      <c r="D13" s="6" t="s">
        <v>123</v>
      </c>
      <c r="E13" s="6" t="s">
        <v>122</v>
      </c>
      <c r="F13" s="6" t="s">
        <v>126</v>
      </c>
      <c r="G13" s="29">
        <f>'Pretest Hasil Belajar'!M46</f>
        <v>2.4878048780487805</v>
      </c>
      <c r="H13" s="29">
        <f>'Posttest Hasil Belajar'!M46</f>
        <v>7.0731707317073171</v>
      </c>
      <c r="I13" s="29">
        <f t="shared" si="0"/>
        <v>0.61038961038961048</v>
      </c>
      <c r="J13" s="13" t="str">
        <f t="shared" si="1"/>
        <v>Sedang</v>
      </c>
    </row>
  </sheetData>
  <mergeCells count="8">
    <mergeCell ref="A1:J1"/>
    <mergeCell ref="A2:A3"/>
    <mergeCell ref="J2:J3"/>
    <mergeCell ref="B2:C2"/>
    <mergeCell ref="G2:G3"/>
    <mergeCell ref="H2:H3"/>
    <mergeCell ref="I2:I3"/>
    <mergeCell ref="D2:F3"/>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H45"/>
  <sheetViews>
    <sheetView topLeftCell="A28" workbookViewId="0">
      <selection activeCell="F45" sqref="F45:G45"/>
    </sheetView>
  </sheetViews>
  <sheetFormatPr defaultRowHeight="14.25"/>
  <cols>
    <col min="1" max="1" width="5" style="2" bestFit="1" customWidth="1"/>
    <col min="2" max="2" width="45.28515625" style="2" bestFit="1" customWidth="1"/>
    <col min="3" max="3" width="2.85546875" style="2" bestFit="1" customWidth="1"/>
    <col min="4" max="4" width="10.42578125" style="4" bestFit="1" customWidth="1"/>
    <col min="5" max="5" width="7.28515625" style="4" bestFit="1" customWidth="1"/>
    <col min="6" max="6" width="10.42578125" style="4" bestFit="1" customWidth="1"/>
    <col min="7" max="7" width="7.28515625" style="4" bestFit="1" customWidth="1"/>
    <col min="8" max="8" width="9.140625" style="82"/>
    <col min="9" max="16384" width="9.140625" style="2"/>
  </cols>
  <sheetData>
    <row r="1" spans="1:8">
      <c r="A1" s="142" t="s">
        <v>368</v>
      </c>
      <c r="B1" s="142"/>
      <c r="C1" s="142"/>
      <c r="D1" s="142"/>
      <c r="E1" s="142"/>
      <c r="F1" s="142"/>
      <c r="G1" s="142"/>
      <c r="H1" s="79"/>
    </row>
    <row r="2" spans="1:8" ht="15" customHeight="1">
      <c r="A2" s="92" t="s">
        <v>0</v>
      </c>
      <c r="B2" s="92" t="s">
        <v>149</v>
      </c>
      <c r="C2" s="92" t="s">
        <v>93</v>
      </c>
      <c r="D2" s="141" t="s">
        <v>74</v>
      </c>
      <c r="E2" s="141"/>
      <c r="F2" s="141" t="s">
        <v>153</v>
      </c>
      <c r="G2" s="141"/>
      <c r="H2" s="80"/>
    </row>
    <row r="3" spans="1:8">
      <c r="A3" s="92"/>
      <c r="B3" s="92"/>
      <c r="C3" s="92"/>
      <c r="D3" s="54" t="s">
        <v>366</v>
      </c>
      <c r="E3" s="54" t="s">
        <v>367</v>
      </c>
      <c r="F3" s="54" t="s">
        <v>366</v>
      </c>
      <c r="G3" s="54" t="s">
        <v>367</v>
      </c>
      <c r="H3" s="81"/>
    </row>
    <row r="4" spans="1:8">
      <c r="A4" s="18">
        <f>'Data Sampel'!A4</f>
        <v>1</v>
      </c>
      <c r="B4" s="6" t="str">
        <f>'Data Sampel'!B4</f>
        <v>Ahmad Mawahib Bayhaqi</v>
      </c>
      <c r="C4" s="62">
        <v>1</v>
      </c>
      <c r="D4" s="11">
        <f>'Pretest Motivasi Belajar'!AH4</f>
        <v>66</v>
      </c>
      <c r="E4" s="11">
        <f>'Pretest Hasil Belajar'!N4</f>
        <v>20</v>
      </c>
      <c r="F4" s="11">
        <f>'Postest Motivasi Belajar'!AH4</f>
        <v>134</v>
      </c>
      <c r="G4" s="11">
        <f>'Posttest Hasil Belajar'!N4</f>
        <v>80</v>
      </c>
    </row>
    <row r="5" spans="1:8">
      <c r="A5" s="18">
        <f>'Data Sampel'!A5</f>
        <v>2</v>
      </c>
      <c r="B5" s="6" t="str">
        <f>'Data Sampel'!B5</f>
        <v>Adimul Farhi</v>
      </c>
      <c r="C5" s="62">
        <v>1</v>
      </c>
      <c r="D5" s="11">
        <f>'Pretest Motivasi Belajar'!AH5</f>
        <v>67</v>
      </c>
      <c r="E5" s="11">
        <f>'Pretest Hasil Belajar'!N5</f>
        <v>20</v>
      </c>
      <c r="F5" s="11">
        <f>'Postest Motivasi Belajar'!AH5</f>
        <v>136</v>
      </c>
      <c r="G5" s="11">
        <f>'Posttest Hasil Belajar'!N5</f>
        <v>80</v>
      </c>
    </row>
    <row r="6" spans="1:8">
      <c r="A6" s="18">
        <f>'Data Sampel'!A6</f>
        <v>3</v>
      </c>
      <c r="B6" s="6" t="str">
        <f>'Data Sampel'!B6</f>
        <v>Artha Nicgara Bella Wijaya</v>
      </c>
      <c r="C6" s="62">
        <v>1</v>
      </c>
      <c r="D6" s="11">
        <f>'Pretest Motivasi Belajar'!AH6</f>
        <v>74</v>
      </c>
      <c r="E6" s="11">
        <f>'Pretest Hasil Belajar'!N6</f>
        <v>20</v>
      </c>
      <c r="F6" s="11">
        <f>'Postest Motivasi Belajar'!AH6</f>
        <v>138</v>
      </c>
      <c r="G6" s="11">
        <f>'Posttest Hasil Belajar'!N6</f>
        <v>80</v>
      </c>
    </row>
    <row r="7" spans="1:8">
      <c r="A7" s="18">
        <f>'Data Sampel'!A7</f>
        <v>4</v>
      </c>
      <c r="B7" s="6" t="str">
        <f>'Data Sampel'!B7</f>
        <v>Akbar Arrahman</v>
      </c>
      <c r="C7" s="62">
        <v>1</v>
      </c>
      <c r="D7" s="11">
        <f>'Pretest Motivasi Belajar'!AH7</f>
        <v>70</v>
      </c>
      <c r="E7" s="11">
        <f>'Pretest Hasil Belajar'!N7</f>
        <v>20</v>
      </c>
      <c r="F7" s="11">
        <f>'Postest Motivasi Belajar'!AH7</f>
        <v>137</v>
      </c>
      <c r="G7" s="11">
        <f>'Posttest Hasil Belajar'!N7</f>
        <v>80</v>
      </c>
    </row>
    <row r="8" spans="1:8">
      <c r="A8" s="18">
        <f>'Data Sampel'!A8</f>
        <v>5</v>
      </c>
      <c r="B8" s="6" t="str">
        <f>'Data Sampel'!B8</f>
        <v>Alfi  Bintang Manunggal</v>
      </c>
      <c r="C8" s="62">
        <v>1</v>
      </c>
      <c r="D8" s="11">
        <f>'Pretest Motivasi Belajar'!AH8</f>
        <v>65</v>
      </c>
      <c r="E8" s="11">
        <f>'Pretest Hasil Belajar'!N8</f>
        <v>26</v>
      </c>
      <c r="F8" s="11">
        <f>'Postest Motivasi Belajar'!AH8</f>
        <v>135</v>
      </c>
      <c r="G8" s="11">
        <f>'Posttest Hasil Belajar'!N8</f>
        <v>82</v>
      </c>
    </row>
    <row r="9" spans="1:8">
      <c r="A9" s="18">
        <f>'Data Sampel'!A9</f>
        <v>6</v>
      </c>
      <c r="B9" s="6" t="str">
        <f>'Data Sampel'!B9</f>
        <v>Amsharul Khusnaini</v>
      </c>
      <c r="C9" s="62">
        <v>1</v>
      </c>
      <c r="D9" s="11">
        <f>'Pretest Motivasi Belajar'!AH9</f>
        <v>64</v>
      </c>
      <c r="E9" s="11">
        <f>'Pretest Hasil Belajar'!N9</f>
        <v>68</v>
      </c>
      <c r="F9" s="11">
        <f>'Postest Motivasi Belajar'!AH9</f>
        <v>104</v>
      </c>
      <c r="G9" s="11">
        <f>'Posttest Hasil Belajar'!N9</f>
        <v>70</v>
      </c>
    </row>
    <row r="10" spans="1:8">
      <c r="A10" s="18">
        <f>'Data Sampel'!A10</f>
        <v>7</v>
      </c>
      <c r="B10" s="6" t="str">
        <f>'Data Sampel'!B10</f>
        <v>Intan Muhammad Nurmansyah</v>
      </c>
      <c r="C10" s="62">
        <v>1</v>
      </c>
      <c r="D10" s="11">
        <f>'Pretest Motivasi Belajar'!AH10</f>
        <v>81</v>
      </c>
      <c r="E10" s="11">
        <f>'Pretest Hasil Belajar'!N10</f>
        <v>48</v>
      </c>
      <c r="F10" s="11">
        <f>'Postest Motivasi Belajar'!AH10</f>
        <v>115</v>
      </c>
      <c r="G10" s="11">
        <f>'Posttest Hasil Belajar'!N10</f>
        <v>74</v>
      </c>
    </row>
    <row r="11" spans="1:8">
      <c r="A11" s="18">
        <f>'Data Sampel'!A11</f>
        <v>8</v>
      </c>
      <c r="B11" s="6" t="str">
        <f>'Data Sampel'!B11</f>
        <v>Ahmad Muzacky Zaenul Mufid</v>
      </c>
      <c r="C11" s="62">
        <v>1</v>
      </c>
      <c r="D11" s="11">
        <f>'Pretest Motivasi Belajar'!AH11</f>
        <v>85</v>
      </c>
      <c r="E11" s="11">
        <f>'Pretest Hasil Belajar'!N11</f>
        <v>52</v>
      </c>
      <c r="F11" s="11">
        <f>'Postest Motivasi Belajar'!AH11</f>
        <v>95</v>
      </c>
      <c r="G11" s="11">
        <f>'Posttest Hasil Belajar'!N11</f>
        <v>62</v>
      </c>
    </row>
    <row r="12" spans="1:8">
      <c r="A12" s="18">
        <f>'Data Sampel'!A12</f>
        <v>9</v>
      </c>
      <c r="B12" s="6" t="str">
        <f>'Data Sampel'!B12</f>
        <v>Arju Naja Taufiqur Rohman</v>
      </c>
      <c r="C12" s="62">
        <v>1</v>
      </c>
      <c r="D12" s="11">
        <f>'Pretest Motivasi Belajar'!AH12</f>
        <v>79</v>
      </c>
      <c r="E12" s="11">
        <f>'Pretest Hasil Belajar'!N12</f>
        <v>28</v>
      </c>
      <c r="F12" s="11">
        <f>'Postest Motivasi Belajar'!AH12</f>
        <v>120</v>
      </c>
      <c r="G12" s="11">
        <f>'Posttest Hasil Belajar'!N12</f>
        <v>68</v>
      </c>
    </row>
    <row r="13" spans="1:8">
      <c r="A13" s="18">
        <f>'Data Sampel'!A13</f>
        <v>10</v>
      </c>
      <c r="B13" s="6" t="str">
        <f>'Data Sampel'!B13</f>
        <v>Aldiansyah Kharisma Putra</v>
      </c>
      <c r="C13" s="62">
        <v>1</v>
      </c>
      <c r="D13" s="11">
        <f>'Pretest Motivasi Belajar'!AH13</f>
        <v>74</v>
      </c>
      <c r="E13" s="11">
        <f>'Pretest Hasil Belajar'!N13</f>
        <v>20</v>
      </c>
      <c r="F13" s="11">
        <f>'Postest Motivasi Belajar'!AH13</f>
        <v>138</v>
      </c>
      <c r="G13" s="11">
        <f>'Posttest Hasil Belajar'!N13</f>
        <v>80</v>
      </c>
    </row>
    <row r="14" spans="1:8">
      <c r="A14" s="18">
        <f>'Data Sampel'!A14</f>
        <v>11</v>
      </c>
      <c r="B14" s="6" t="str">
        <f>'Data Sampel'!B14</f>
        <v>Bagas Eka Adi Saputra</v>
      </c>
      <c r="C14" s="62">
        <v>1</v>
      </c>
      <c r="D14" s="11">
        <f>'Pretest Motivasi Belajar'!AH14</f>
        <v>75</v>
      </c>
      <c r="E14" s="11">
        <f>'Pretest Hasil Belajar'!N14</f>
        <v>20</v>
      </c>
      <c r="F14" s="11">
        <f>'Postest Motivasi Belajar'!AH14</f>
        <v>138</v>
      </c>
      <c r="G14" s="11">
        <f>'Posttest Hasil Belajar'!N14</f>
        <v>80</v>
      </c>
    </row>
    <row r="15" spans="1:8">
      <c r="A15" s="18">
        <f>'Data Sampel'!A15</f>
        <v>12</v>
      </c>
      <c r="B15" s="6" t="str">
        <f>'Data Sampel'!B15</f>
        <v>Haqqi Alhabsyi</v>
      </c>
      <c r="C15" s="62">
        <v>1</v>
      </c>
      <c r="D15" s="11">
        <f>'Pretest Motivasi Belajar'!AH15</f>
        <v>80</v>
      </c>
      <c r="E15" s="11">
        <f>'Pretest Hasil Belajar'!N15</f>
        <v>20</v>
      </c>
      <c r="F15" s="11">
        <f>'Postest Motivasi Belajar'!AH15</f>
        <v>135</v>
      </c>
      <c r="G15" s="11">
        <f>'Posttest Hasil Belajar'!N15</f>
        <v>80</v>
      </c>
    </row>
    <row r="16" spans="1:8">
      <c r="A16" s="18">
        <f>'Data Sampel'!A16</f>
        <v>13</v>
      </c>
      <c r="B16" s="6" t="str">
        <f>'Data Sampel'!B16</f>
        <v xml:space="preserve">Rizqi Fachrizal </v>
      </c>
      <c r="C16" s="62">
        <v>1</v>
      </c>
      <c r="D16" s="11">
        <f>'Pretest Motivasi Belajar'!AH16</f>
        <v>77</v>
      </c>
      <c r="E16" s="11">
        <f>'Pretest Hasil Belajar'!N16</f>
        <v>20</v>
      </c>
      <c r="F16" s="11">
        <f>'Postest Motivasi Belajar'!AH16</f>
        <v>137</v>
      </c>
      <c r="G16" s="11">
        <f>'Posttest Hasil Belajar'!N16</f>
        <v>80</v>
      </c>
    </row>
    <row r="17" spans="1:7">
      <c r="A17" s="18">
        <f>'Data Sampel'!A17</f>
        <v>14</v>
      </c>
      <c r="B17" s="6" t="str">
        <f>'Data Sampel'!B17</f>
        <v>Syarif Hidayatulloh</v>
      </c>
      <c r="C17" s="62">
        <v>1</v>
      </c>
      <c r="D17" s="11">
        <f>'Pretest Motivasi Belajar'!AH17</f>
        <v>82</v>
      </c>
      <c r="E17" s="11">
        <f>'Pretest Hasil Belajar'!N17</f>
        <v>20</v>
      </c>
      <c r="F17" s="11">
        <f>'Postest Motivasi Belajar'!AH17</f>
        <v>138</v>
      </c>
      <c r="G17" s="11">
        <f>'Posttest Hasil Belajar'!N17</f>
        <v>80</v>
      </c>
    </row>
    <row r="18" spans="1:7">
      <c r="A18" s="18">
        <f>'Data Sampel'!A18</f>
        <v>15</v>
      </c>
      <c r="B18" s="6" t="str">
        <f>'Data Sampel'!B18</f>
        <v>Abdullah Zaini</v>
      </c>
      <c r="C18" s="62">
        <v>1</v>
      </c>
      <c r="D18" s="11">
        <f>'Pretest Motivasi Belajar'!AH18</f>
        <v>72</v>
      </c>
      <c r="E18" s="11">
        <f>'Pretest Hasil Belajar'!N18</f>
        <v>20</v>
      </c>
      <c r="F18" s="11">
        <f>'Postest Motivasi Belajar'!AH18</f>
        <v>137</v>
      </c>
      <c r="G18" s="11">
        <f>'Posttest Hasil Belajar'!N18</f>
        <v>80</v>
      </c>
    </row>
    <row r="19" spans="1:7">
      <c r="A19" s="18">
        <f>'Data Sampel'!A19</f>
        <v>16</v>
      </c>
      <c r="B19" s="6" t="str">
        <f>'Data Sampel'!B19</f>
        <v>Abdullah Alwy</v>
      </c>
      <c r="C19" s="62">
        <v>1</v>
      </c>
      <c r="D19" s="11">
        <f>'Pretest Motivasi Belajar'!AH19</f>
        <v>76</v>
      </c>
      <c r="E19" s="11">
        <f>'Pretest Hasil Belajar'!N19</f>
        <v>26</v>
      </c>
      <c r="F19" s="11">
        <f>'Postest Motivasi Belajar'!AH19</f>
        <v>136</v>
      </c>
      <c r="G19" s="11">
        <f>'Posttest Hasil Belajar'!N19</f>
        <v>82</v>
      </c>
    </row>
    <row r="20" spans="1:7">
      <c r="A20" s="18">
        <f>'Data Sampel'!A20</f>
        <v>17</v>
      </c>
      <c r="B20" s="6" t="str">
        <f>'Data Sampel'!B20</f>
        <v>Abdullah Muhammad Syafi`i</v>
      </c>
      <c r="C20" s="62">
        <v>1</v>
      </c>
      <c r="D20" s="11">
        <f>'Pretest Motivasi Belajar'!AH20</f>
        <v>76</v>
      </c>
      <c r="E20" s="11">
        <f>'Pretest Hasil Belajar'!N20</f>
        <v>20</v>
      </c>
      <c r="F20" s="11">
        <f>'Postest Motivasi Belajar'!AH20</f>
        <v>139</v>
      </c>
      <c r="G20" s="11">
        <f>'Posttest Hasil Belajar'!N20</f>
        <v>80</v>
      </c>
    </row>
    <row r="21" spans="1:7">
      <c r="A21" s="18">
        <f>'Data Sampel'!A21</f>
        <v>18</v>
      </c>
      <c r="B21" s="6" t="str">
        <f>'Data Sampel'!B21</f>
        <v>Abdullah Noor Husein</v>
      </c>
      <c r="C21" s="62">
        <v>1</v>
      </c>
      <c r="D21" s="11">
        <f>'Pretest Motivasi Belajar'!AH21</f>
        <v>82</v>
      </c>
      <c r="E21" s="11">
        <f>'Pretest Hasil Belajar'!N21</f>
        <v>20</v>
      </c>
      <c r="F21" s="11">
        <f>'Postest Motivasi Belajar'!AH21</f>
        <v>138</v>
      </c>
      <c r="G21" s="11">
        <f>'Posttest Hasil Belajar'!N21</f>
        <v>80</v>
      </c>
    </row>
    <row r="22" spans="1:7">
      <c r="A22" s="18">
        <f>'Data Sampel'!A22</f>
        <v>19</v>
      </c>
      <c r="B22" s="6" t="str">
        <f>'Data Sampel'!B22</f>
        <v>Athallah Akram Falah</v>
      </c>
      <c r="C22" s="62">
        <v>1</v>
      </c>
      <c r="D22" s="11">
        <f>'Pretest Motivasi Belajar'!AH22</f>
        <v>74</v>
      </c>
      <c r="E22" s="11">
        <f>'Pretest Hasil Belajar'!N22</f>
        <v>22</v>
      </c>
      <c r="F22" s="11">
        <f>'Postest Motivasi Belajar'!AH22</f>
        <v>119</v>
      </c>
      <c r="G22" s="11">
        <f>'Posttest Hasil Belajar'!N22</f>
        <v>62</v>
      </c>
    </row>
    <row r="23" spans="1:7">
      <c r="A23" s="18">
        <f>'Data Sampel'!A23</f>
        <v>20</v>
      </c>
      <c r="B23" s="6" t="str">
        <f>'Data Sampel'!B23</f>
        <v>Lukman Ade Nugroho</v>
      </c>
      <c r="C23" s="62">
        <v>1</v>
      </c>
      <c r="D23" s="11">
        <f>'Pretest Motivasi Belajar'!AH23</f>
        <v>77</v>
      </c>
      <c r="E23" s="11">
        <f>'Pretest Hasil Belajar'!N23</f>
        <v>20</v>
      </c>
      <c r="F23" s="11">
        <f>'Postest Motivasi Belajar'!AH23</f>
        <v>136</v>
      </c>
      <c r="G23" s="11">
        <f>'Posttest Hasil Belajar'!N23</f>
        <v>80</v>
      </c>
    </row>
    <row r="24" spans="1:7">
      <c r="A24" s="18">
        <f>'Data Sampel'!A24</f>
        <v>21</v>
      </c>
      <c r="B24" s="6" t="str">
        <f>'Data Sampel'!B24</f>
        <v>Muhammad Atibbaul Muna</v>
      </c>
      <c r="C24" s="62">
        <v>1</v>
      </c>
      <c r="D24" s="11">
        <f>'Pretest Motivasi Belajar'!AH24</f>
        <v>76</v>
      </c>
      <c r="E24" s="11">
        <f>'Pretest Hasil Belajar'!N24</f>
        <v>20</v>
      </c>
      <c r="F24" s="11">
        <f>'Postest Motivasi Belajar'!AH24</f>
        <v>135</v>
      </c>
      <c r="G24" s="11">
        <f>'Posttest Hasil Belajar'!N24</f>
        <v>80</v>
      </c>
    </row>
    <row r="25" spans="1:7">
      <c r="A25" s="18">
        <f>'Data Sampel'!A25</f>
        <v>22</v>
      </c>
      <c r="B25" s="6" t="str">
        <f>'Data Sampel'!B25</f>
        <v>Muhammad Ahyad Adzkiya</v>
      </c>
      <c r="C25" s="62">
        <v>1</v>
      </c>
      <c r="D25" s="11">
        <f>'Pretest Motivasi Belajar'!AH25</f>
        <v>62</v>
      </c>
      <c r="E25" s="11">
        <f>'Pretest Hasil Belajar'!N25</f>
        <v>38</v>
      </c>
      <c r="F25" s="11">
        <f>'Postest Motivasi Belajar'!AH25</f>
        <v>105</v>
      </c>
      <c r="G25" s="11">
        <f>'Posttest Hasil Belajar'!N25</f>
        <v>70</v>
      </c>
    </row>
    <row r="26" spans="1:7">
      <c r="A26" s="18">
        <f>'Data Sampel'!A26</f>
        <v>23</v>
      </c>
      <c r="B26" s="6" t="str">
        <f>'Data Sampel'!B26</f>
        <v>Muhammad Bakhrul Ilmi Haryoko</v>
      </c>
      <c r="C26" s="62">
        <v>1</v>
      </c>
      <c r="D26" s="11">
        <f>'Pretest Motivasi Belajar'!AH26</f>
        <v>69</v>
      </c>
      <c r="E26" s="11">
        <f>'Pretest Hasil Belajar'!N26</f>
        <v>54</v>
      </c>
      <c r="F26" s="11">
        <f>'Postest Motivasi Belajar'!AH26</f>
        <v>102</v>
      </c>
      <c r="G26" s="11">
        <f>'Posttest Hasil Belajar'!N26</f>
        <v>52</v>
      </c>
    </row>
    <row r="27" spans="1:7">
      <c r="A27" s="18">
        <f>'Data Sampel'!A27</f>
        <v>24</v>
      </c>
      <c r="B27" s="6" t="str">
        <f>'Data Sampel'!B27</f>
        <v>Muhammad Khoirul Falahus Shufa</v>
      </c>
      <c r="C27" s="62">
        <v>1</v>
      </c>
      <c r="D27" s="11">
        <f>'Pretest Motivasi Belajar'!AH27</f>
        <v>79</v>
      </c>
      <c r="E27" s="11">
        <f>'Pretest Hasil Belajar'!N27</f>
        <v>40</v>
      </c>
      <c r="F27" s="11">
        <f>'Postest Motivasi Belajar'!AH27</f>
        <v>123</v>
      </c>
      <c r="G27" s="11">
        <f>'Posttest Hasil Belajar'!N27</f>
        <v>80</v>
      </c>
    </row>
    <row r="28" spans="1:7">
      <c r="A28" s="18">
        <f>'Data Sampel'!A28</f>
        <v>25</v>
      </c>
      <c r="B28" s="6" t="str">
        <f>'Data Sampel'!B28</f>
        <v>Muhammad Khoiril Falahis Shufi</v>
      </c>
      <c r="C28" s="62">
        <v>1</v>
      </c>
      <c r="D28" s="11">
        <f>'Pretest Motivasi Belajar'!AH28</f>
        <v>79</v>
      </c>
      <c r="E28" s="11">
        <f>'Pretest Hasil Belajar'!N28</f>
        <v>28</v>
      </c>
      <c r="F28" s="11">
        <f>'Postest Motivasi Belajar'!AH28</f>
        <v>131</v>
      </c>
      <c r="G28" s="11">
        <f>'Posttest Hasil Belajar'!N28</f>
        <v>78</v>
      </c>
    </row>
    <row r="29" spans="1:7">
      <c r="A29" s="18">
        <f>'Data Sampel'!A29</f>
        <v>26</v>
      </c>
      <c r="B29" s="6" t="str">
        <f>'Data Sampel'!B29</f>
        <v>Muhammad Roqy Haikal</v>
      </c>
      <c r="C29" s="62">
        <v>1</v>
      </c>
      <c r="D29" s="11">
        <f>'Pretest Motivasi Belajar'!AH29</f>
        <v>78</v>
      </c>
      <c r="E29" s="11">
        <f>'Pretest Hasil Belajar'!N29</f>
        <v>42</v>
      </c>
      <c r="F29" s="11">
        <f>'Postest Motivasi Belajar'!AH29</f>
        <v>108</v>
      </c>
      <c r="G29" s="11">
        <f>'Posttest Hasil Belajar'!N29</f>
        <v>70</v>
      </c>
    </row>
    <row r="30" spans="1:7">
      <c r="A30" s="18">
        <f>'Data Sampel'!A30</f>
        <v>27</v>
      </c>
      <c r="B30" s="6" t="str">
        <f>'Data Sampel'!B30</f>
        <v>Muhammad Rif'an Fadli Machsun</v>
      </c>
      <c r="C30" s="62">
        <v>1</v>
      </c>
      <c r="D30" s="11">
        <f>'Pretest Motivasi Belajar'!AH30</f>
        <v>82</v>
      </c>
      <c r="E30" s="11">
        <f>'Pretest Hasil Belajar'!N30</f>
        <v>38</v>
      </c>
      <c r="F30" s="11">
        <f>'Postest Motivasi Belajar'!AH30</f>
        <v>116</v>
      </c>
      <c r="G30" s="11">
        <f>'Posttest Hasil Belajar'!N30</f>
        <v>82</v>
      </c>
    </row>
    <row r="31" spans="1:7">
      <c r="A31" s="18">
        <f>'Data Sampel'!A31</f>
        <v>28</v>
      </c>
      <c r="B31" s="6" t="str">
        <f>'Data Sampel'!B31</f>
        <v>Muhammad Rafif Fawwaz</v>
      </c>
      <c r="C31" s="62">
        <v>1</v>
      </c>
      <c r="D31" s="11">
        <f>'Pretest Motivasi Belajar'!AH31</f>
        <v>69</v>
      </c>
      <c r="E31" s="11">
        <f>'Pretest Hasil Belajar'!N31</f>
        <v>54</v>
      </c>
      <c r="F31" s="11">
        <f>'Postest Motivasi Belajar'!AH31</f>
        <v>104</v>
      </c>
      <c r="G31" s="11">
        <f>'Posttest Hasil Belajar'!N31</f>
        <v>86</v>
      </c>
    </row>
    <row r="32" spans="1:7">
      <c r="A32" s="18">
        <f>'Data Sampel'!A32</f>
        <v>29</v>
      </c>
      <c r="B32" s="6" t="str">
        <f>'Data Sampel'!B32</f>
        <v xml:space="preserve">Mohammad Reihan Alfransyah </v>
      </c>
      <c r="C32" s="62">
        <v>1</v>
      </c>
      <c r="D32" s="11">
        <f>'Pretest Motivasi Belajar'!AH32</f>
        <v>92</v>
      </c>
      <c r="E32" s="11">
        <f>'Pretest Hasil Belajar'!N32</f>
        <v>64</v>
      </c>
      <c r="F32" s="11">
        <f>'Postest Motivasi Belajar'!AH32</f>
        <v>92</v>
      </c>
      <c r="G32" s="11">
        <f>'Posttest Hasil Belajar'!N32</f>
        <v>68</v>
      </c>
    </row>
    <row r="33" spans="1:8">
      <c r="A33" s="18">
        <f>'Data Sampel'!A33</f>
        <v>30</v>
      </c>
      <c r="B33" s="6" t="str">
        <f>'Data Sampel'!B33</f>
        <v>Muhammad Sabiq Abjady</v>
      </c>
      <c r="C33" s="62">
        <v>1</v>
      </c>
      <c r="D33" s="11">
        <f>'Pretest Motivasi Belajar'!AH33</f>
        <v>70</v>
      </c>
      <c r="E33" s="11">
        <f>'Pretest Hasil Belajar'!N33</f>
        <v>32</v>
      </c>
      <c r="F33" s="11">
        <f>'Postest Motivasi Belajar'!AH33</f>
        <v>103</v>
      </c>
      <c r="G33" s="11">
        <f>'Posttest Hasil Belajar'!N33</f>
        <v>80</v>
      </c>
    </row>
    <row r="34" spans="1:8">
      <c r="A34" s="18">
        <f>'Data Sampel'!A34</f>
        <v>31</v>
      </c>
      <c r="B34" s="6" t="str">
        <f>'Data Sampel'!B34</f>
        <v>Muhammad Tomy Dhiyaul Haq</v>
      </c>
      <c r="C34" s="62">
        <v>1</v>
      </c>
      <c r="D34" s="11">
        <f>'Pretest Motivasi Belajar'!AH34</f>
        <v>77</v>
      </c>
      <c r="E34" s="11">
        <f>'Pretest Hasil Belajar'!N34</f>
        <v>54</v>
      </c>
      <c r="F34" s="11">
        <f>'Postest Motivasi Belajar'!AH34</f>
        <v>100</v>
      </c>
      <c r="G34" s="11">
        <f>'Posttest Hasil Belajar'!N34</f>
        <v>62</v>
      </c>
    </row>
    <row r="35" spans="1:8">
      <c r="A35" s="18">
        <f>'Data Sampel'!A35</f>
        <v>32</v>
      </c>
      <c r="B35" s="6" t="str">
        <f>'Data Sampel'!B35</f>
        <v>Muhammad Abdul Qodir Syauqi Zakka Maula</v>
      </c>
      <c r="C35" s="62">
        <v>1</v>
      </c>
      <c r="D35" s="11">
        <f>'Pretest Motivasi Belajar'!AH35</f>
        <v>67</v>
      </c>
      <c r="E35" s="11">
        <f>'Pretest Hasil Belajar'!N35</f>
        <v>38</v>
      </c>
      <c r="F35" s="11">
        <f>'Postest Motivasi Belajar'!AH35</f>
        <v>110</v>
      </c>
      <c r="G35" s="11">
        <f>'Posttest Hasil Belajar'!N35</f>
        <v>72</v>
      </c>
    </row>
    <row r="36" spans="1:8">
      <c r="A36" s="18">
        <f>'Data Sampel'!A36</f>
        <v>33</v>
      </c>
      <c r="B36" s="6" t="str">
        <f>'Data Sampel'!B36</f>
        <v>Mohamad Abdul Wakhid</v>
      </c>
      <c r="C36" s="62">
        <v>1</v>
      </c>
      <c r="D36" s="11">
        <f>'Pretest Motivasi Belajar'!AH36</f>
        <v>75</v>
      </c>
      <c r="E36" s="11">
        <f>'Pretest Hasil Belajar'!N36</f>
        <v>42</v>
      </c>
      <c r="F36" s="11">
        <f>'Postest Motivasi Belajar'!AH36</f>
        <v>127</v>
      </c>
      <c r="G36" s="11">
        <f>'Posttest Hasil Belajar'!N36</f>
        <v>82</v>
      </c>
    </row>
    <row r="37" spans="1:8">
      <c r="A37" s="18">
        <f>'Data Sampel'!A37</f>
        <v>34</v>
      </c>
      <c r="B37" s="6" t="str">
        <f>'Data Sampel'!B37</f>
        <v>Muhammad Ghulamzaki</v>
      </c>
      <c r="C37" s="62">
        <v>1</v>
      </c>
      <c r="D37" s="11">
        <f>'Pretest Motivasi Belajar'!AH37</f>
        <v>81</v>
      </c>
      <c r="E37" s="11">
        <f>'Pretest Hasil Belajar'!N37</f>
        <v>46</v>
      </c>
      <c r="F37" s="11">
        <f>'Postest Motivasi Belajar'!AH37</f>
        <v>107</v>
      </c>
      <c r="G37" s="11">
        <f>'Posttest Hasil Belajar'!N37</f>
        <v>66</v>
      </c>
    </row>
    <row r="38" spans="1:8">
      <c r="A38" s="18">
        <f>'Data Sampel'!A38</f>
        <v>35</v>
      </c>
      <c r="B38" s="6" t="str">
        <f>'Data Sampel'!B38</f>
        <v>Muhammad Nabil Faza</v>
      </c>
      <c r="C38" s="62">
        <v>1</v>
      </c>
      <c r="D38" s="11">
        <f>'Pretest Motivasi Belajar'!AH38</f>
        <v>72</v>
      </c>
      <c r="E38" s="11">
        <f>'Pretest Hasil Belajar'!N38</f>
        <v>52</v>
      </c>
      <c r="F38" s="11">
        <f>'Postest Motivasi Belajar'!AH38</f>
        <v>99</v>
      </c>
      <c r="G38" s="11">
        <f>'Posttest Hasil Belajar'!N38</f>
        <v>60</v>
      </c>
    </row>
    <row r="39" spans="1:8">
      <c r="A39" s="18">
        <f>'Data Sampel'!A39</f>
        <v>36</v>
      </c>
      <c r="B39" s="6" t="str">
        <f>'Data Sampel'!B39</f>
        <v>M. Naufal Muhadzdzib Al-Faruq</v>
      </c>
      <c r="C39" s="62">
        <v>1</v>
      </c>
      <c r="D39" s="11">
        <f>'Pretest Motivasi Belajar'!AH39</f>
        <v>78</v>
      </c>
      <c r="E39" s="11">
        <f>'Pretest Hasil Belajar'!N39</f>
        <v>54</v>
      </c>
      <c r="F39" s="11">
        <f>'Postest Motivasi Belajar'!AH39</f>
        <v>115</v>
      </c>
      <c r="G39" s="11">
        <f>'Posttest Hasil Belajar'!N39</f>
        <v>66</v>
      </c>
    </row>
    <row r="40" spans="1:8">
      <c r="A40" s="18">
        <f>'Data Sampel'!A40</f>
        <v>37</v>
      </c>
      <c r="B40" s="6" t="str">
        <f>'Data Sampel'!B40</f>
        <v>Muhammad Haikal Aufan</v>
      </c>
      <c r="C40" s="62">
        <v>1</v>
      </c>
      <c r="D40" s="11">
        <f>'Pretest Motivasi Belajar'!AH40</f>
        <v>66</v>
      </c>
      <c r="E40" s="11">
        <f>'Pretest Hasil Belajar'!N40</f>
        <v>38</v>
      </c>
      <c r="F40" s="11">
        <f>'Postest Motivasi Belajar'!AH40</f>
        <v>131</v>
      </c>
      <c r="G40" s="11">
        <f>'Posttest Hasil Belajar'!N40</f>
        <v>80</v>
      </c>
    </row>
    <row r="41" spans="1:8">
      <c r="A41" s="18">
        <f>'Data Sampel'!A41</f>
        <v>38</v>
      </c>
      <c r="B41" s="6" t="str">
        <f>'Data Sampel'!B41</f>
        <v>Muhammad Wildan Kaila Laroiba Ahdi Fahrudin</v>
      </c>
      <c r="C41" s="62">
        <v>1</v>
      </c>
      <c r="D41" s="11">
        <f>'Pretest Motivasi Belajar'!AH41</f>
        <v>74</v>
      </c>
      <c r="E41" s="11">
        <f>'Pretest Hasil Belajar'!N41</f>
        <v>52</v>
      </c>
      <c r="F41" s="11">
        <f>'Postest Motivasi Belajar'!AH41</f>
        <v>111</v>
      </c>
      <c r="G41" s="11">
        <f>'Posttest Hasil Belajar'!N41</f>
        <v>72</v>
      </c>
    </row>
    <row r="42" spans="1:8">
      <c r="A42" s="18">
        <f>'Data Sampel'!A42</f>
        <v>39</v>
      </c>
      <c r="B42" s="6" t="str">
        <f>'Data Sampel'!B42</f>
        <v>Nur Muhammad Iqbal Sholahuddin</v>
      </c>
      <c r="C42" s="62">
        <v>1</v>
      </c>
      <c r="D42" s="11">
        <f>'Pretest Motivasi Belajar'!AH42</f>
        <v>76</v>
      </c>
      <c r="E42" s="11">
        <f>'Pretest Hasil Belajar'!N42</f>
        <v>58</v>
      </c>
      <c r="F42" s="11">
        <f>'Postest Motivasi Belajar'!AH42</f>
        <v>107</v>
      </c>
      <c r="G42" s="11">
        <f>'Posttest Hasil Belajar'!N42</f>
        <v>70</v>
      </c>
    </row>
    <row r="43" spans="1:8">
      <c r="A43" s="18">
        <f>'Data Sampel'!A43</f>
        <v>40</v>
      </c>
      <c r="B43" s="6" t="str">
        <f>'Data Sampel'!B43</f>
        <v>Naufal Haris</v>
      </c>
      <c r="C43" s="62">
        <v>1</v>
      </c>
      <c r="D43" s="11">
        <f>'Pretest Motivasi Belajar'!AH43</f>
        <v>61</v>
      </c>
      <c r="E43" s="11">
        <f>'Pretest Hasil Belajar'!N43</f>
        <v>44</v>
      </c>
      <c r="F43" s="11">
        <f>'Postest Motivasi Belajar'!AH43</f>
        <v>104</v>
      </c>
      <c r="G43" s="11">
        <f>'Posttest Hasil Belajar'!N43</f>
        <v>66</v>
      </c>
    </row>
    <row r="44" spans="1:8">
      <c r="A44" s="18">
        <f>'Data Sampel'!A44</f>
        <v>41</v>
      </c>
      <c r="B44" s="6" t="str">
        <f>'Data Sampel'!B44</f>
        <v>Yulss Muhammad Purnomo</v>
      </c>
      <c r="C44" s="62">
        <v>1</v>
      </c>
      <c r="D44" s="11">
        <f>'Pretest Motivasi Belajar'!AH44</f>
        <v>83</v>
      </c>
      <c r="E44" s="11">
        <f>'Pretest Hasil Belajar'!N44</f>
        <v>52</v>
      </c>
      <c r="F44" s="11">
        <f>'Postest Motivasi Belajar'!AH44</f>
        <v>93</v>
      </c>
      <c r="G44" s="11">
        <f>'Posttest Hasil Belajar'!N44</f>
        <v>60</v>
      </c>
    </row>
    <row r="45" spans="1:8" ht="15" customHeight="1">
      <c r="A45" s="144" t="s">
        <v>369</v>
      </c>
      <c r="B45" s="144"/>
      <c r="C45" s="144"/>
      <c r="D45" s="143">
        <f>PEARSON(D4:D44,E4:E44)</f>
        <v>8.4428732640463064E-2</v>
      </c>
      <c r="E45" s="143"/>
      <c r="F45" s="143">
        <f>PEARSON(F4:F44,G4:G44)</f>
        <v>0.73985314771300958</v>
      </c>
      <c r="G45" s="143"/>
      <c r="H45" s="83"/>
    </row>
  </sheetData>
  <mergeCells count="9">
    <mergeCell ref="F2:G2"/>
    <mergeCell ref="D2:E2"/>
    <mergeCell ref="A1:G1"/>
    <mergeCell ref="D45:E45"/>
    <mergeCell ref="F45:G45"/>
    <mergeCell ref="A2:A3"/>
    <mergeCell ref="B2:B3"/>
    <mergeCell ref="C2:C3"/>
    <mergeCell ref="A45:C45"/>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dimension ref="A1:S13"/>
  <sheetViews>
    <sheetView topLeftCell="I10" workbookViewId="0">
      <selection activeCell="M5" sqref="M5"/>
    </sheetView>
  </sheetViews>
  <sheetFormatPr defaultRowHeight="14.25"/>
  <cols>
    <col min="1" max="1" width="5" style="10" bestFit="1" customWidth="1"/>
    <col min="2" max="2" width="13.7109375" style="10" bestFit="1" customWidth="1"/>
    <col min="3" max="3" width="40.7109375" style="10" customWidth="1"/>
    <col min="4" max="4" width="3.42578125" style="10" bestFit="1" customWidth="1"/>
    <col min="5" max="5" width="2.42578125" style="10" bestFit="1" customWidth="1"/>
    <col min="6" max="6" width="80.7109375" style="10" customWidth="1"/>
    <col min="7" max="7" width="3.28515625" style="10" bestFit="1" customWidth="1"/>
    <col min="8" max="9" width="40.7109375" style="10" customWidth="1"/>
    <col min="10" max="15" width="10.7109375" style="10" customWidth="1"/>
    <col min="16" max="16384" width="9.140625" style="10"/>
  </cols>
  <sheetData>
    <row r="1" spans="1:19">
      <c r="A1" s="93" t="s">
        <v>96</v>
      </c>
      <c r="B1" s="93"/>
      <c r="C1" s="93"/>
      <c r="D1" s="93"/>
      <c r="E1" s="93"/>
      <c r="F1" s="93"/>
      <c r="G1" s="93"/>
      <c r="H1" s="93"/>
      <c r="I1" s="93"/>
      <c r="J1" s="93"/>
      <c r="K1" s="6"/>
      <c r="L1" s="6"/>
      <c r="M1" s="6"/>
      <c r="N1" s="6"/>
      <c r="O1" s="6"/>
      <c r="P1" s="6"/>
      <c r="Q1" s="6"/>
      <c r="R1" s="6"/>
      <c r="S1" s="6"/>
    </row>
    <row r="2" spans="1:19" s="9" customFormat="1" ht="15" customHeight="1">
      <c r="A2" s="92" t="s">
        <v>0</v>
      </c>
      <c r="B2" s="92" t="s">
        <v>52</v>
      </c>
      <c r="C2" s="92"/>
      <c r="D2" s="92" t="s">
        <v>373</v>
      </c>
      <c r="E2" s="92"/>
      <c r="F2" s="92"/>
      <c r="G2" s="92" t="s">
        <v>378</v>
      </c>
      <c r="H2" s="92"/>
      <c r="I2" s="92"/>
      <c r="J2" s="92" t="s">
        <v>377</v>
      </c>
      <c r="K2" s="92"/>
      <c r="L2" s="92"/>
      <c r="M2" s="92"/>
      <c r="N2" s="92"/>
      <c r="O2" s="92"/>
      <c r="P2" s="92" t="s">
        <v>403</v>
      </c>
      <c r="Q2" s="92"/>
      <c r="R2" s="92"/>
      <c r="S2" s="92"/>
    </row>
    <row r="3" spans="1:19" s="9" customFormat="1">
      <c r="A3" s="92"/>
      <c r="B3" s="84" t="s">
        <v>97</v>
      </c>
      <c r="C3" s="84" t="s">
        <v>98</v>
      </c>
      <c r="D3" s="92"/>
      <c r="E3" s="92"/>
      <c r="F3" s="92"/>
      <c r="G3" s="84" t="s">
        <v>0</v>
      </c>
      <c r="H3" s="87" t="s">
        <v>375</v>
      </c>
      <c r="I3" s="87" t="s">
        <v>376</v>
      </c>
      <c r="J3" s="87">
        <v>10</v>
      </c>
      <c r="K3" s="85">
        <v>8</v>
      </c>
      <c r="L3" s="85">
        <v>6</v>
      </c>
      <c r="M3" s="85">
        <v>4</v>
      </c>
      <c r="N3" s="85">
        <v>2</v>
      </c>
      <c r="O3" s="85">
        <v>0</v>
      </c>
      <c r="P3" s="85" t="s">
        <v>399</v>
      </c>
      <c r="Q3" s="85" t="s">
        <v>400</v>
      </c>
      <c r="R3" s="85" t="s">
        <v>401</v>
      </c>
      <c r="S3" s="85" t="s">
        <v>402</v>
      </c>
    </row>
    <row r="4" spans="1:19" s="9" customFormat="1" ht="57">
      <c r="A4" s="6">
        <v>1</v>
      </c>
      <c r="B4" s="18" t="s">
        <v>53</v>
      </c>
      <c r="C4" s="6" t="s">
        <v>54</v>
      </c>
      <c r="D4" s="6" t="s">
        <v>117</v>
      </c>
      <c r="E4" s="6" t="s">
        <v>4</v>
      </c>
      <c r="F4" s="6" t="s">
        <v>111</v>
      </c>
      <c r="G4" s="6">
        <v>1</v>
      </c>
      <c r="H4" s="88" t="s">
        <v>379</v>
      </c>
      <c r="I4" s="88" t="s">
        <v>380</v>
      </c>
      <c r="J4" s="29"/>
      <c r="K4" s="86"/>
      <c r="L4" s="86"/>
      <c r="M4" s="86"/>
      <c r="N4" s="86"/>
      <c r="O4" s="86"/>
      <c r="P4" s="86"/>
      <c r="Q4" s="86"/>
      <c r="R4" s="86"/>
      <c r="S4" s="86"/>
    </row>
    <row r="5" spans="1:19" s="9" customFormat="1" ht="99.75">
      <c r="A5" s="6">
        <v>2</v>
      </c>
      <c r="B5" s="18" t="s">
        <v>55</v>
      </c>
      <c r="C5" s="6" t="s">
        <v>56</v>
      </c>
      <c r="D5" s="6" t="s">
        <v>118</v>
      </c>
      <c r="E5" s="6" t="s">
        <v>119</v>
      </c>
      <c r="F5" s="6" t="s">
        <v>112</v>
      </c>
      <c r="G5" s="6">
        <v>2</v>
      </c>
      <c r="H5" s="88" t="s">
        <v>381</v>
      </c>
      <c r="I5" s="88" t="s">
        <v>382</v>
      </c>
      <c r="J5" s="29"/>
      <c r="K5" s="86"/>
      <c r="L5" s="86"/>
      <c r="M5" s="86"/>
      <c r="N5" s="86"/>
      <c r="O5" s="86"/>
      <c r="P5" s="86"/>
      <c r="Q5" s="86"/>
      <c r="R5" s="86"/>
      <c r="S5" s="86"/>
    </row>
    <row r="6" spans="1:19" s="9" customFormat="1" ht="242.25">
      <c r="A6" s="6">
        <v>3</v>
      </c>
      <c r="B6" s="18" t="s">
        <v>57</v>
      </c>
      <c r="C6" s="6" t="s">
        <v>58</v>
      </c>
      <c r="D6" s="6" t="s">
        <v>117</v>
      </c>
      <c r="E6" s="6" t="s">
        <v>120</v>
      </c>
      <c r="F6" s="6" t="s">
        <v>113</v>
      </c>
      <c r="G6" s="6">
        <v>3</v>
      </c>
      <c r="H6" s="88" t="s">
        <v>394</v>
      </c>
      <c r="I6" s="88" t="s">
        <v>395</v>
      </c>
      <c r="J6" s="29"/>
      <c r="K6" s="86"/>
      <c r="L6" s="86"/>
      <c r="M6" s="86"/>
      <c r="N6" s="86"/>
      <c r="O6" s="86"/>
      <c r="P6" s="86"/>
      <c r="Q6" s="86"/>
      <c r="R6" s="86"/>
      <c r="S6" s="86"/>
    </row>
    <row r="7" spans="1:19" s="9" customFormat="1" ht="171">
      <c r="A7" s="6">
        <v>4</v>
      </c>
      <c r="B7" s="18" t="s">
        <v>59</v>
      </c>
      <c r="C7" s="6" t="s">
        <v>60</v>
      </c>
      <c r="D7" s="6" t="s">
        <v>117</v>
      </c>
      <c r="E7" s="6" t="s">
        <v>121</v>
      </c>
      <c r="F7" s="6" t="s">
        <v>114</v>
      </c>
      <c r="G7" s="6">
        <v>4</v>
      </c>
      <c r="H7" s="88" t="s">
        <v>383</v>
      </c>
      <c r="I7" s="88" t="s">
        <v>384</v>
      </c>
      <c r="J7" s="29"/>
      <c r="K7" s="86"/>
      <c r="L7" s="86"/>
      <c r="M7" s="86"/>
      <c r="N7" s="86"/>
      <c r="O7" s="86"/>
      <c r="P7" s="86"/>
      <c r="Q7" s="86"/>
      <c r="R7" s="86"/>
      <c r="S7" s="86"/>
    </row>
    <row r="8" spans="1:19" s="9" customFormat="1" ht="156.75">
      <c r="A8" s="6">
        <v>5</v>
      </c>
      <c r="B8" s="18" t="s">
        <v>61</v>
      </c>
      <c r="C8" s="6" t="s">
        <v>62</v>
      </c>
      <c r="D8" s="6" t="s">
        <v>118</v>
      </c>
      <c r="E8" s="6" t="s">
        <v>122</v>
      </c>
      <c r="F8" s="6" t="s">
        <v>115</v>
      </c>
      <c r="G8" s="6">
        <v>5</v>
      </c>
      <c r="H8" s="88" t="s">
        <v>396</v>
      </c>
      <c r="I8" s="88" t="s">
        <v>385</v>
      </c>
      <c r="J8" s="29"/>
      <c r="K8" s="86"/>
      <c r="L8" s="86"/>
      <c r="M8" s="86"/>
      <c r="N8" s="86"/>
      <c r="O8" s="86"/>
      <c r="P8" s="86"/>
      <c r="Q8" s="86"/>
      <c r="R8" s="86"/>
      <c r="S8" s="86"/>
    </row>
    <row r="9" spans="1:19" s="9" customFormat="1" ht="199.5">
      <c r="A9" s="6">
        <v>6</v>
      </c>
      <c r="B9" s="18" t="s">
        <v>63</v>
      </c>
      <c r="C9" s="6" t="s">
        <v>64</v>
      </c>
      <c r="D9" s="6" t="s">
        <v>118</v>
      </c>
      <c r="E9" s="6" t="s">
        <v>121</v>
      </c>
      <c r="F9" s="6" t="s">
        <v>116</v>
      </c>
      <c r="G9" s="6">
        <v>6</v>
      </c>
      <c r="H9" s="88" t="s">
        <v>386</v>
      </c>
      <c r="I9" s="88" t="s">
        <v>397</v>
      </c>
      <c r="J9" s="29"/>
      <c r="K9" s="86"/>
      <c r="L9" s="86"/>
      <c r="M9" s="86"/>
      <c r="N9" s="86"/>
      <c r="O9" s="86"/>
      <c r="P9" s="86"/>
      <c r="Q9" s="86"/>
      <c r="R9" s="86"/>
      <c r="S9" s="86"/>
    </row>
    <row r="10" spans="1:19" s="9" customFormat="1" ht="185.25">
      <c r="A10" s="6">
        <v>7</v>
      </c>
      <c r="B10" s="18" t="s">
        <v>65</v>
      </c>
      <c r="C10" s="6" t="s">
        <v>66</v>
      </c>
      <c r="D10" s="6" t="s">
        <v>118</v>
      </c>
      <c r="E10" s="6" t="s">
        <v>119</v>
      </c>
      <c r="F10" s="6" t="s">
        <v>112</v>
      </c>
      <c r="G10" s="6">
        <v>7</v>
      </c>
      <c r="H10" s="88" t="s">
        <v>387</v>
      </c>
      <c r="I10" s="88" t="s">
        <v>388</v>
      </c>
      <c r="J10" s="29"/>
      <c r="K10" s="86"/>
      <c r="L10" s="86"/>
      <c r="M10" s="86"/>
      <c r="N10" s="86"/>
      <c r="O10" s="86"/>
      <c r="P10" s="86"/>
      <c r="Q10" s="86"/>
      <c r="R10" s="86"/>
      <c r="S10" s="86"/>
    </row>
    <row r="11" spans="1:19" s="9" customFormat="1" ht="142.5">
      <c r="A11" s="6">
        <v>8</v>
      </c>
      <c r="B11" s="18" t="s">
        <v>67</v>
      </c>
      <c r="C11" s="6" t="s">
        <v>68</v>
      </c>
      <c r="D11" s="6" t="s">
        <v>123</v>
      </c>
      <c r="E11" s="6" t="s">
        <v>120</v>
      </c>
      <c r="F11" s="6" t="s">
        <v>124</v>
      </c>
      <c r="G11" s="6">
        <v>8</v>
      </c>
      <c r="H11" s="88" t="s">
        <v>389</v>
      </c>
      <c r="I11" s="88" t="s">
        <v>390</v>
      </c>
      <c r="J11" s="29"/>
      <c r="K11" s="86"/>
      <c r="L11" s="86"/>
      <c r="M11" s="86"/>
      <c r="N11" s="86"/>
      <c r="O11" s="86"/>
      <c r="P11" s="86"/>
      <c r="Q11" s="86"/>
      <c r="R11" s="86"/>
      <c r="S11" s="86"/>
    </row>
    <row r="12" spans="1:19" s="9" customFormat="1" ht="114">
      <c r="A12" s="6">
        <v>9</v>
      </c>
      <c r="B12" s="18" t="s">
        <v>69</v>
      </c>
      <c r="C12" s="6" t="s">
        <v>70</v>
      </c>
      <c r="D12" s="6" t="s">
        <v>123</v>
      </c>
      <c r="E12" s="6" t="s">
        <v>121</v>
      </c>
      <c r="F12" s="6" t="s">
        <v>125</v>
      </c>
      <c r="G12" s="6">
        <v>9</v>
      </c>
      <c r="H12" s="88" t="s">
        <v>398</v>
      </c>
      <c r="I12" s="88" t="s">
        <v>391</v>
      </c>
      <c r="J12" s="29"/>
      <c r="K12" s="86"/>
      <c r="L12" s="86"/>
      <c r="M12" s="86"/>
      <c r="N12" s="86"/>
      <c r="O12" s="86"/>
      <c r="P12" s="86"/>
      <c r="Q12" s="86"/>
      <c r="R12" s="86"/>
      <c r="S12" s="86"/>
    </row>
    <row r="13" spans="1:19" s="9" customFormat="1" ht="142.5">
      <c r="A13" s="6">
        <v>10</v>
      </c>
      <c r="B13" s="18" t="s">
        <v>71</v>
      </c>
      <c r="C13" s="6" t="s">
        <v>72</v>
      </c>
      <c r="D13" s="6" t="s">
        <v>123</v>
      </c>
      <c r="E13" s="6" t="s">
        <v>122</v>
      </c>
      <c r="F13" s="6" t="s">
        <v>126</v>
      </c>
      <c r="G13" s="6">
        <v>10</v>
      </c>
      <c r="H13" s="88" t="s">
        <v>392</v>
      </c>
      <c r="I13" s="88" t="s">
        <v>393</v>
      </c>
      <c r="J13" s="29"/>
      <c r="K13" s="86"/>
      <c r="L13" s="86"/>
      <c r="M13" s="86"/>
      <c r="N13" s="86"/>
      <c r="O13" s="86"/>
      <c r="P13" s="86"/>
      <c r="Q13" s="86"/>
      <c r="R13" s="86"/>
      <c r="S13" s="86"/>
    </row>
  </sheetData>
  <mergeCells count="7">
    <mergeCell ref="J2:O2"/>
    <mergeCell ref="P2:S2"/>
    <mergeCell ref="A1:J1"/>
    <mergeCell ref="A2:A3"/>
    <mergeCell ref="B2:C2"/>
    <mergeCell ref="D2:F3"/>
    <mergeCell ref="G2:I2"/>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dimension ref="A1:F17"/>
  <sheetViews>
    <sheetView workbookViewId="0">
      <selection activeCell="H29" sqref="H29"/>
    </sheetView>
  </sheetViews>
  <sheetFormatPr defaultRowHeight="14.25"/>
  <cols>
    <col min="1" max="1" width="12.42578125" style="39" bestFit="1" customWidth="1"/>
    <col min="2" max="4" width="7.85546875" style="39" bestFit="1" customWidth="1"/>
    <col min="5" max="5" width="9.28515625" style="39" bestFit="1" customWidth="1"/>
    <col min="6" max="6" width="13.7109375" style="39" bestFit="1" customWidth="1"/>
    <col min="7" max="16384" width="9.140625" style="39"/>
  </cols>
  <sheetData>
    <row r="1" spans="1:6">
      <c r="A1" s="95" t="s">
        <v>374</v>
      </c>
      <c r="B1" s="95"/>
      <c r="C1" s="95"/>
      <c r="D1" s="95"/>
      <c r="E1" s="95"/>
      <c r="F1" s="95"/>
    </row>
    <row r="2" spans="1:6" ht="14.25" customHeight="1">
      <c r="A2" s="48" t="s">
        <v>110</v>
      </c>
      <c r="B2" s="48" t="s">
        <v>99</v>
      </c>
      <c r="C2" s="48" t="s">
        <v>100</v>
      </c>
      <c r="D2" s="48" t="s">
        <v>101</v>
      </c>
      <c r="E2" s="48" t="s">
        <v>102</v>
      </c>
      <c r="F2" s="48" t="s">
        <v>103</v>
      </c>
    </row>
    <row r="3" spans="1:6">
      <c r="A3" s="13">
        <v>1</v>
      </c>
      <c r="B3" s="13">
        <v>100</v>
      </c>
      <c r="C3" s="13">
        <v>50</v>
      </c>
      <c r="D3" s="13">
        <v>100</v>
      </c>
      <c r="E3" s="47">
        <v>83.33</v>
      </c>
      <c r="F3" s="13" t="s">
        <v>104</v>
      </c>
    </row>
    <row r="4" spans="1:6">
      <c r="A4" s="13">
        <v>2</v>
      </c>
      <c r="B4" s="13">
        <v>100</v>
      </c>
      <c r="C4" s="13">
        <v>100</v>
      </c>
      <c r="D4" s="13">
        <v>50</v>
      </c>
      <c r="E4" s="47">
        <v>83.33</v>
      </c>
      <c r="F4" s="13" t="s">
        <v>104</v>
      </c>
    </row>
    <row r="5" spans="1:6">
      <c r="A5" s="13">
        <v>3</v>
      </c>
      <c r="B5" s="13">
        <v>100</v>
      </c>
      <c r="C5" s="13">
        <v>100</v>
      </c>
      <c r="D5" s="13">
        <v>50</v>
      </c>
      <c r="E5" s="47">
        <v>83.33</v>
      </c>
      <c r="F5" s="13" t="s">
        <v>104</v>
      </c>
    </row>
    <row r="6" spans="1:6">
      <c r="A6" s="13">
        <v>4</v>
      </c>
      <c r="B6" s="13">
        <v>100</v>
      </c>
      <c r="C6" s="13">
        <v>50</v>
      </c>
      <c r="D6" s="13">
        <v>50</v>
      </c>
      <c r="E6" s="47">
        <v>66.67</v>
      </c>
      <c r="F6" s="13" t="s">
        <v>105</v>
      </c>
    </row>
    <row r="7" spans="1:6">
      <c r="A7" s="13">
        <v>5</v>
      </c>
      <c r="B7" s="13">
        <v>100</v>
      </c>
      <c r="C7" s="13">
        <v>50</v>
      </c>
      <c r="D7" s="13">
        <v>50</v>
      </c>
      <c r="E7" s="47">
        <v>66.67</v>
      </c>
      <c r="F7" s="13" t="s">
        <v>105</v>
      </c>
    </row>
    <row r="8" spans="1:6">
      <c r="A8" s="13">
        <v>6</v>
      </c>
      <c r="B8" s="13">
        <v>100</v>
      </c>
      <c r="C8" s="13">
        <v>50</v>
      </c>
      <c r="D8" s="13">
        <v>100</v>
      </c>
      <c r="E8" s="47">
        <v>83.33</v>
      </c>
      <c r="F8" s="13" t="s">
        <v>104</v>
      </c>
    </row>
    <row r="9" spans="1:6">
      <c r="A9" s="13">
        <v>7</v>
      </c>
      <c r="B9" s="13">
        <v>100</v>
      </c>
      <c r="C9" s="13">
        <v>50</v>
      </c>
      <c r="D9" s="13">
        <v>50</v>
      </c>
      <c r="E9" s="47">
        <v>66.67</v>
      </c>
      <c r="F9" s="13" t="s">
        <v>105</v>
      </c>
    </row>
    <row r="10" spans="1:6">
      <c r="A10" s="13">
        <v>8</v>
      </c>
      <c r="B10" s="13">
        <v>100</v>
      </c>
      <c r="C10" s="13">
        <v>100</v>
      </c>
      <c r="D10" s="13">
        <v>100</v>
      </c>
      <c r="E10" s="47">
        <v>100</v>
      </c>
      <c r="F10" s="13" t="s">
        <v>104</v>
      </c>
    </row>
    <row r="11" spans="1:6">
      <c r="A11" s="13">
        <v>9</v>
      </c>
      <c r="B11" s="13">
        <v>100</v>
      </c>
      <c r="C11" s="13">
        <v>50</v>
      </c>
      <c r="D11" s="13">
        <v>100</v>
      </c>
      <c r="E11" s="47">
        <v>83.33</v>
      </c>
      <c r="F11" s="13" t="s">
        <v>104</v>
      </c>
    </row>
    <row r="12" spans="1:6">
      <c r="A12" s="13">
        <v>10</v>
      </c>
      <c r="B12" s="13">
        <v>50</v>
      </c>
      <c r="C12" s="13">
        <v>50</v>
      </c>
      <c r="D12" s="13">
        <v>100</v>
      </c>
      <c r="E12" s="47">
        <v>66.67</v>
      </c>
      <c r="F12" s="13" t="s">
        <v>105</v>
      </c>
    </row>
    <row r="14" spans="1:6">
      <c r="A14" s="7" t="s">
        <v>106</v>
      </c>
    </row>
    <row r="15" spans="1:6">
      <c r="A15" s="7">
        <v>100</v>
      </c>
      <c r="B15" s="94" t="s">
        <v>107</v>
      </c>
      <c r="C15" s="94"/>
      <c r="D15" s="94"/>
      <c r="E15" s="94"/>
      <c r="F15" s="94"/>
    </row>
    <row r="16" spans="1:6">
      <c r="A16" s="7">
        <v>50</v>
      </c>
      <c r="B16" s="94" t="s">
        <v>108</v>
      </c>
      <c r="C16" s="94"/>
      <c r="D16" s="94"/>
      <c r="E16" s="94"/>
      <c r="F16" s="94"/>
    </row>
    <row r="17" spans="1:6">
      <c r="A17" s="7">
        <v>0</v>
      </c>
      <c r="B17" s="94" t="s">
        <v>109</v>
      </c>
      <c r="C17" s="94"/>
      <c r="D17" s="94"/>
      <c r="E17" s="94"/>
      <c r="F17" s="94"/>
    </row>
  </sheetData>
  <mergeCells count="4">
    <mergeCell ref="B17:F17"/>
    <mergeCell ref="B16:F16"/>
    <mergeCell ref="B15:F15"/>
    <mergeCell ref="A1:F1"/>
  </mergeCell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dimension ref="A1:S71"/>
  <sheetViews>
    <sheetView topLeftCell="A42" workbookViewId="0">
      <selection sqref="A1:M46"/>
    </sheetView>
  </sheetViews>
  <sheetFormatPr defaultRowHeight="14.25"/>
  <cols>
    <col min="1" max="1" width="10.140625" style="4" bestFit="1" customWidth="1"/>
    <col min="2" max="2" width="33.42578125" style="42" bestFit="1" customWidth="1"/>
    <col min="3" max="3" width="4.7109375" style="4" customWidth="1"/>
    <col min="4" max="4" width="4.7109375" style="43" customWidth="1"/>
    <col min="5" max="5" width="4.7109375" style="44" customWidth="1"/>
    <col min="6" max="6" width="4.7109375" style="43" customWidth="1"/>
    <col min="7" max="7" width="4.7109375" style="44" customWidth="1"/>
    <col min="8" max="8" width="4.7109375" style="43" customWidth="1"/>
    <col min="9" max="9" width="4.7109375" style="44" customWidth="1"/>
    <col min="10" max="10" width="4.7109375" style="43" customWidth="1"/>
    <col min="11" max="11" width="4.7109375" style="44" customWidth="1"/>
    <col min="12" max="12" width="4.7109375" style="43" customWidth="1"/>
    <col min="13" max="13" width="4.7109375" style="44" customWidth="1"/>
    <col min="14" max="14" width="4.7109375" style="66" customWidth="1"/>
    <col min="15" max="15" width="25" style="45" bestFit="1" customWidth="1"/>
    <col min="16" max="16" width="25.42578125" style="45" bestFit="1" customWidth="1"/>
    <col min="17" max="19" width="8.7109375" style="45" customWidth="1"/>
    <col min="20" max="16384" width="9.140625" style="4"/>
  </cols>
  <sheetData>
    <row r="1" spans="1:19">
      <c r="A1" s="95" t="s">
        <v>365</v>
      </c>
      <c r="B1" s="95"/>
      <c r="C1" s="95"/>
      <c r="D1" s="95"/>
      <c r="E1" s="95"/>
      <c r="F1" s="95"/>
      <c r="G1" s="95"/>
      <c r="H1" s="95"/>
      <c r="I1" s="95"/>
      <c r="J1" s="95"/>
      <c r="K1" s="95"/>
      <c r="L1" s="95"/>
      <c r="M1" s="95"/>
      <c r="N1" s="64"/>
    </row>
    <row r="2" spans="1:19" s="34" customFormat="1">
      <c r="A2" s="50" t="s">
        <v>0</v>
      </c>
      <c r="B2" s="51" t="s">
        <v>1</v>
      </c>
      <c r="C2" s="50" t="s">
        <v>93</v>
      </c>
      <c r="D2" s="52">
        <v>1</v>
      </c>
      <c r="E2" s="52">
        <v>2</v>
      </c>
      <c r="F2" s="52">
        <v>3</v>
      </c>
      <c r="G2" s="52">
        <v>4</v>
      </c>
      <c r="H2" s="52">
        <v>5</v>
      </c>
      <c r="I2" s="52">
        <v>6</v>
      </c>
      <c r="J2" s="52">
        <v>7</v>
      </c>
      <c r="K2" s="52">
        <v>8</v>
      </c>
      <c r="L2" s="52">
        <v>9</v>
      </c>
      <c r="M2" s="52">
        <v>10</v>
      </c>
      <c r="N2" s="65"/>
      <c r="O2" s="63" t="s">
        <v>199</v>
      </c>
      <c r="P2" s="63" t="s">
        <v>200</v>
      </c>
      <c r="Q2" s="63" t="s">
        <v>201</v>
      </c>
      <c r="R2" s="63" t="s">
        <v>202</v>
      </c>
      <c r="S2" s="63" t="s">
        <v>203</v>
      </c>
    </row>
    <row r="3" spans="1:19">
      <c r="A3" s="11">
        <v>1</v>
      </c>
      <c r="B3" s="12" t="s">
        <v>157</v>
      </c>
      <c r="C3" s="11">
        <v>1</v>
      </c>
      <c r="D3" s="11">
        <v>1</v>
      </c>
      <c r="E3" s="11">
        <v>1</v>
      </c>
      <c r="F3" s="11">
        <v>1</v>
      </c>
      <c r="G3" s="11">
        <v>1</v>
      </c>
      <c r="H3" s="11">
        <v>1</v>
      </c>
      <c r="I3" s="11">
        <v>1</v>
      </c>
      <c r="J3" s="11">
        <v>1</v>
      </c>
      <c r="K3" s="11">
        <v>1</v>
      </c>
      <c r="L3" s="11">
        <v>1</v>
      </c>
      <c r="M3" s="11">
        <v>0</v>
      </c>
      <c r="N3" s="45"/>
      <c r="O3" s="35">
        <f t="shared" ref="O3:O40" si="0">D3+F3+H3+J3+L3</f>
        <v>5</v>
      </c>
      <c r="P3" s="35">
        <f t="shared" ref="P3:P40" si="1">E3+G3+I3+K3+M3</f>
        <v>4</v>
      </c>
      <c r="Q3" s="36">
        <f>O3*P3</f>
        <v>20</v>
      </c>
      <c r="R3" s="35">
        <f>O3^2</f>
        <v>25</v>
      </c>
      <c r="S3" s="35">
        <f>P3^2</f>
        <v>16</v>
      </c>
    </row>
    <row r="4" spans="1:19">
      <c r="A4" s="11">
        <v>2</v>
      </c>
      <c r="B4" s="12" t="s">
        <v>158</v>
      </c>
      <c r="C4" s="11">
        <v>1</v>
      </c>
      <c r="D4" s="11">
        <v>1</v>
      </c>
      <c r="E4" s="11">
        <v>1</v>
      </c>
      <c r="F4" s="11">
        <v>1</v>
      </c>
      <c r="G4" s="11">
        <v>1</v>
      </c>
      <c r="H4" s="11">
        <v>1</v>
      </c>
      <c r="I4" s="11">
        <v>1</v>
      </c>
      <c r="J4" s="11">
        <v>1</v>
      </c>
      <c r="K4" s="11">
        <v>0</v>
      </c>
      <c r="L4" s="11">
        <v>1</v>
      </c>
      <c r="M4" s="11">
        <v>1</v>
      </c>
      <c r="N4" s="45"/>
      <c r="O4" s="35">
        <f t="shared" si="0"/>
        <v>5</v>
      </c>
      <c r="P4" s="35">
        <f t="shared" si="1"/>
        <v>4</v>
      </c>
      <c r="Q4" s="36">
        <f t="shared" ref="Q4:Q44" si="2">O4*P4</f>
        <v>20</v>
      </c>
      <c r="R4" s="35">
        <f t="shared" ref="R4:S39" si="3">O4^2</f>
        <v>25</v>
      </c>
      <c r="S4" s="35">
        <f t="shared" si="3"/>
        <v>16</v>
      </c>
    </row>
    <row r="5" spans="1:19">
      <c r="A5" s="11">
        <v>3</v>
      </c>
      <c r="B5" s="12" t="s">
        <v>159</v>
      </c>
      <c r="C5" s="11">
        <v>1</v>
      </c>
      <c r="D5" s="11">
        <v>1</v>
      </c>
      <c r="E5" s="11">
        <v>1</v>
      </c>
      <c r="F5" s="11">
        <v>1</v>
      </c>
      <c r="G5" s="11">
        <v>1</v>
      </c>
      <c r="H5" s="11">
        <v>1</v>
      </c>
      <c r="I5" s="11">
        <v>0</v>
      </c>
      <c r="J5" s="11">
        <v>0</v>
      </c>
      <c r="K5" s="11">
        <v>0</v>
      </c>
      <c r="L5" s="11">
        <v>0</v>
      </c>
      <c r="M5" s="11">
        <v>0</v>
      </c>
      <c r="N5" s="45"/>
      <c r="O5" s="35">
        <f t="shared" si="0"/>
        <v>3</v>
      </c>
      <c r="P5" s="35">
        <f t="shared" si="1"/>
        <v>2</v>
      </c>
      <c r="Q5" s="36">
        <f t="shared" si="2"/>
        <v>6</v>
      </c>
      <c r="R5" s="35">
        <f t="shared" si="3"/>
        <v>9</v>
      </c>
      <c r="S5" s="35">
        <f t="shared" si="3"/>
        <v>4</v>
      </c>
    </row>
    <row r="6" spans="1:19">
      <c r="A6" s="11">
        <v>4</v>
      </c>
      <c r="B6" s="12" t="s">
        <v>160</v>
      </c>
      <c r="C6" s="11">
        <v>1</v>
      </c>
      <c r="D6" s="11">
        <v>1</v>
      </c>
      <c r="E6" s="11">
        <v>1</v>
      </c>
      <c r="F6" s="11">
        <v>1</v>
      </c>
      <c r="G6" s="11">
        <v>1</v>
      </c>
      <c r="H6" s="11">
        <v>1</v>
      </c>
      <c r="I6" s="11">
        <v>1</v>
      </c>
      <c r="J6" s="11">
        <v>1</v>
      </c>
      <c r="K6" s="11">
        <v>1</v>
      </c>
      <c r="L6" s="11">
        <v>1</v>
      </c>
      <c r="M6" s="11">
        <v>0</v>
      </c>
      <c r="N6" s="45"/>
      <c r="O6" s="35">
        <f t="shared" si="0"/>
        <v>5</v>
      </c>
      <c r="P6" s="35">
        <f t="shared" si="1"/>
        <v>4</v>
      </c>
      <c r="Q6" s="36">
        <f t="shared" si="2"/>
        <v>20</v>
      </c>
      <c r="R6" s="35">
        <f t="shared" si="3"/>
        <v>25</v>
      </c>
      <c r="S6" s="35">
        <f t="shared" si="3"/>
        <v>16</v>
      </c>
    </row>
    <row r="7" spans="1:19">
      <c r="A7" s="11">
        <v>5</v>
      </c>
      <c r="B7" s="12" t="s">
        <v>161</v>
      </c>
      <c r="C7" s="11">
        <v>1</v>
      </c>
      <c r="D7" s="11">
        <v>1</v>
      </c>
      <c r="E7" s="11">
        <v>1</v>
      </c>
      <c r="F7" s="11">
        <v>1</v>
      </c>
      <c r="G7" s="11">
        <v>1</v>
      </c>
      <c r="H7" s="11">
        <v>1</v>
      </c>
      <c r="I7" s="11">
        <v>1</v>
      </c>
      <c r="J7" s="11">
        <v>1</v>
      </c>
      <c r="K7" s="11">
        <v>1</v>
      </c>
      <c r="L7" s="11">
        <v>1</v>
      </c>
      <c r="M7" s="11">
        <v>1</v>
      </c>
      <c r="N7" s="45"/>
      <c r="O7" s="35">
        <f t="shared" si="0"/>
        <v>5</v>
      </c>
      <c r="P7" s="35">
        <f t="shared" si="1"/>
        <v>5</v>
      </c>
      <c r="Q7" s="36">
        <f t="shared" si="2"/>
        <v>25</v>
      </c>
      <c r="R7" s="35">
        <f t="shared" si="3"/>
        <v>25</v>
      </c>
      <c r="S7" s="35">
        <f t="shared" si="3"/>
        <v>25</v>
      </c>
    </row>
    <row r="8" spans="1:19">
      <c r="A8" s="11">
        <v>6</v>
      </c>
      <c r="B8" s="12" t="s">
        <v>162</v>
      </c>
      <c r="C8" s="11">
        <v>1</v>
      </c>
      <c r="D8" s="11">
        <v>1</v>
      </c>
      <c r="E8" s="11">
        <v>1</v>
      </c>
      <c r="F8" s="11">
        <v>1</v>
      </c>
      <c r="G8" s="11">
        <v>1</v>
      </c>
      <c r="H8" s="11">
        <v>0</v>
      </c>
      <c r="I8" s="11">
        <v>0</v>
      </c>
      <c r="J8" s="11">
        <v>1</v>
      </c>
      <c r="K8" s="11">
        <v>1</v>
      </c>
      <c r="L8" s="11">
        <v>1</v>
      </c>
      <c r="M8" s="11">
        <v>1</v>
      </c>
      <c r="N8" s="45"/>
      <c r="O8" s="35">
        <f t="shared" si="0"/>
        <v>4</v>
      </c>
      <c r="P8" s="35">
        <f t="shared" si="1"/>
        <v>4</v>
      </c>
      <c r="Q8" s="36">
        <f t="shared" si="2"/>
        <v>16</v>
      </c>
      <c r="R8" s="35">
        <f t="shared" si="3"/>
        <v>16</v>
      </c>
      <c r="S8" s="35">
        <f t="shared" si="3"/>
        <v>16</v>
      </c>
    </row>
    <row r="9" spans="1:19">
      <c r="A9" s="11">
        <v>7</v>
      </c>
      <c r="B9" s="12" t="s">
        <v>163</v>
      </c>
      <c r="C9" s="11">
        <v>1</v>
      </c>
      <c r="D9" s="11">
        <v>1</v>
      </c>
      <c r="E9" s="11">
        <v>1</v>
      </c>
      <c r="F9" s="11">
        <v>1</v>
      </c>
      <c r="G9" s="11">
        <v>1</v>
      </c>
      <c r="H9" s="11">
        <v>1</v>
      </c>
      <c r="I9" s="11">
        <v>1</v>
      </c>
      <c r="J9" s="11">
        <v>1</v>
      </c>
      <c r="K9" s="11">
        <v>1</v>
      </c>
      <c r="L9" s="11">
        <v>1</v>
      </c>
      <c r="M9" s="11">
        <v>1</v>
      </c>
      <c r="N9" s="45"/>
      <c r="O9" s="35">
        <f t="shared" si="0"/>
        <v>5</v>
      </c>
      <c r="P9" s="35">
        <f t="shared" si="1"/>
        <v>5</v>
      </c>
      <c r="Q9" s="36">
        <f t="shared" si="2"/>
        <v>25</v>
      </c>
      <c r="R9" s="35">
        <f t="shared" si="3"/>
        <v>25</v>
      </c>
      <c r="S9" s="35">
        <f t="shared" si="3"/>
        <v>25</v>
      </c>
    </row>
    <row r="10" spans="1:19">
      <c r="A10" s="11">
        <v>8</v>
      </c>
      <c r="B10" s="12" t="s">
        <v>164</v>
      </c>
      <c r="C10" s="11">
        <v>1</v>
      </c>
      <c r="D10" s="11">
        <v>1</v>
      </c>
      <c r="E10" s="11">
        <v>1</v>
      </c>
      <c r="F10" s="11">
        <v>1</v>
      </c>
      <c r="G10" s="11">
        <v>1</v>
      </c>
      <c r="H10" s="11">
        <v>1</v>
      </c>
      <c r="I10" s="11">
        <v>1</v>
      </c>
      <c r="J10" s="11">
        <v>1</v>
      </c>
      <c r="K10" s="11">
        <v>1</v>
      </c>
      <c r="L10" s="11">
        <v>1</v>
      </c>
      <c r="M10" s="11">
        <v>1</v>
      </c>
      <c r="N10" s="45"/>
      <c r="O10" s="35">
        <f t="shared" si="0"/>
        <v>5</v>
      </c>
      <c r="P10" s="35">
        <f t="shared" si="1"/>
        <v>5</v>
      </c>
      <c r="Q10" s="36">
        <f t="shared" si="2"/>
        <v>25</v>
      </c>
      <c r="R10" s="35">
        <f t="shared" si="3"/>
        <v>25</v>
      </c>
      <c r="S10" s="35">
        <f t="shared" si="3"/>
        <v>25</v>
      </c>
    </row>
    <row r="11" spans="1:19">
      <c r="A11" s="11">
        <v>9</v>
      </c>
      <c r="B11" s="12" t="s">
        <v>165</v>
      </c>
      <c r="C11" s="11">
        <v>1</v>
      </c>
      <c r="D11" s="11">
        <v>1</v>
      </c>
      <c r="E11" s="11">
        <v>1</v>
      </c>
      <c r="F11" s="11">
        <v>1</v>
      </c>
      <c r="G11" s="11">
        <v>1</v>
      </c>
      <c r="H11" s="11">
        <v>1</v>
      </c>
      <c r="I11" s="11">
        <v>0</v>
      </c>
      <c r="J11" s="11">
        <v>1</v>
      </c>
      <c r="K11" s="11">
        <v>1</v>
      </c>
      <c r="L11" s="11">
        <v>1</v>
      </c>
      <c r="M11" s="11">
        <v>0</v>
      </c>
      <c r="N11" s="45"/>
      <c r="O11" s="35">
        <f t="shared" si="0"/>
        <v>5</v>
      </c>
      <c r="P11" s="35">
        <f t="shared" si="1"/>
        <v>3</v>
      </c>
      <c r="Q11" s="36">
        <f t="shared" si="2"/>
        <v>15</v>
      </c>
      <c r="R11" s="35">
        <f t="shared" si="3"/>
        <v>25</v>
      </c>
      <c r="S11" s="35">
        <f t="shared" si="3"/>
        <v>9</v>
      </c>
    </row>
    <row r="12" spans="1:19">
      <c r="A12" s="11">
        <v>10</v>
      </c>
      <c r="B12" s="12" t="s">
        <v>166</v>
      </c>
      <c r="C12" s="11">
        <v>1</v>
      </c>
      <c r="D12" s="11">
        <v>1</v>
      </c>
      <c r="E12" s="11">
        <v>1</v>
      </c>
      <c r="F12" s="11">
        <v>1</v>
      </c>
      <c r="G12" s="11">
        <v>1</v>
      </c>
      <c r="H12" s="11">
        <v>1</v>
      </c>
      <c r="I12" s="11">
        <v>1</v>
      </c>
      <c r="J12" s="11">
        <v>1</v>
      </c>
      <c r="K12" s="11">
        <v>1</v>
      </c>
      <c r="L12" s="11">
        <v>1</v>
      </c>
      <c r="M12" s="11">
        <v>1</v>
      </c>
      <c r="N12" s="45"/>
      <c r="O12" s="35">
        <f t="shared" si="0"/>
        <v>5</v>
      </c>
      <c r="P12" s="35">
        <f t="shared" si="1"/>
        <v>5</v>
      </c>
      <c r="Q12" s="36">
        <f t="shared" si="2"/>
        <v>25</v>
      </c>
      <c r="R12" s="35">
        <f t="shared" si="3"/>
        <v>25</v>
      </c>
      <c r="S12" s="35">
        <f t="shared" si="3"/>
        <v>25</v>
      </c>
    </row>
    <row r="13" spans="1:19">
      <c r="A13" s="11">
        <v>11</v>
      </c>
      <c r="B13" s="12" t="s">
        <v>167</v>
      </c>
      <c r="C13" s="11">
        <v>1</v>
      </c>
      <c r="D13" s="11">
        <v>1</v>
      </c>
      <c r="E13" s="11">
        <v>1</v>
      </c>
      <c r="F13" s="11">
        <v>1</v>
      </c>
      <c r="G13" s="11">
        <v>1</v>
      </c>
      <c r="H13" s="11">
        <v>1</v>
      </c>
      <c r="I13" s="11">
        <v>1</v>
      </c>
      <c r="J13" s="11">
        <v>1</v>
      </c>
      <c r="K13" s="11">
        <v>1</v>
      </c>
      <c r="L13" s="11">
        <v>1</v>
      </c>
      <c r="M13" s="11">
        <v>1</v>
      </c>
      <c r="N13" s="45"/>
      <c r="O13" s="35">
        <f t="shared" si="0"/>
        <v>5</v>
      </c>
      <c r="P13" s="35">
        <f t="shared" si="1"/>
        <v>5</v>
      </c>
      <c r="Q13" s="36">
        <f t="shared" si="2"/>
        <v>25</v>
      </c>
      <c r="R13" s="35">
        <f t="shared" si="3"/>
        <v>25</v>
      </c>
      <c r="S13" s="35">
        <f t="shared" si="3"/>
        <v>25</v>
      </c>
    </row>
    <row r="14" spans="1:19">
      <c r="A14" s="11">
        <v>12</v>
      </c>
      <c r="B14" s="12" t="s">
        <v>168</v>
      </c>
      <c r="C14" s="11">
        <v>1</v>
      </c>
      <c r="D14" s="11">
        <v>1</v>
      </c>
      <c r="E14" s="11">
        <v>1</v>
      </c>
      <c r="F14" s="11">
        <v>1</v>
      </c>
      <c r="G14" s="11">
        <v>1</v>
      </c>
      <c r="H14" s="11">
        <v>0</v>
      </c>
      <c r="I14" s="11">
        <v>0</v>
      </c>
      <c r="J14" s="11">
        <v>1</v>
      </c>
      <c r="K14" s="11">
        <v>1</v>
      </c>
      <c r="L14" s="11">
        <v>1</v>
      </c>
      <c r="M14" s="11">
        <v>1</v>
      </c>
      <c r="N14" s="45"/>
      <c r="O14" s="35">
        <f t="shared" si="0"/>
        <v>4</v>
      </c>
      <c r="P14" s="35">
        <f t="shared" si="1"/>
        <v>4</v>
      </c>
      <c r="Q14" s="36">
        <f t="shared" si="2"/>
        <v>16</v>
      </c>
      <c r="R14" s="35">
        <f t="shared" si="3"/>
        <v>16</v>
      </c>
      <c r="S14" s="35">
        <f t="shared" si="3"/>
        <v>16</v>
      </c>
    </row>
    <row r="15" spans="1:19">
      <c r="A15" s="11">
        <v>13</v>
      </c>
      <c r="B15" s="12" t="s">
        <v>169</v>
      </c>
      <c r="C15" s="11">
        <v>1</v>
      </c>
      <c r="D15" s="11">
        <v>1</v>
      </c>
      <c r="E15" s="11">
        <v>1</v>
      </c>
      <c r="F15" s="11">
        <v>1</v>
      </c>
      <c r="G15" s="11">
        <v>1</v>
      </c>
      <c r="H15" s="11">
        <v>0</v>
      </c>
      <c r="I15" s="11">
        <v>0</v>
      </c>
      <c r="J15" s="11">
        <v>1</v>
      </c>
      <c r="K15" s="11">
        <v>1</v>
      </c>
      <c r="L15" s="11">
        <v>1</v>
      </c>
      <c r="M15" s="11">
        <v>0</v>
      </c>
      <c r="N15" s="45"/>
      <c r="O15" s="35">
        <f t="shared" si="0"/>
        <v>4</v>
      </c>
      <c r="P15" s="35">
        <f t="shared" si="1"/>
        <v>3</v>
      </c>
      <c r="Q15" s="36">
        <f t="shared" si="2"/>
        <v>12</v>
      </c>
      <c r="R15" s="35">
        <f t="shared" si="3"/>
        <v>16</v>
      </c>
      <c r="S15" s="35">
        <f t="shared" si="3"/>
        <v>9</v>
      </c>
    </row>
    <row r="16" spans="1:19">
      <c r="A16" s="11">
        <v>14</v>
      </c>
      <c r="B16" s="12" t="s">
        <v>170</v>
      </c>
      <c r="C16" s="11">
        <v>1</v>
      </c>
      <c r="D16" s="11">
        <v>1</v>
      </c>
      <c r="E16" s="11">
        <v>1</v>
      </c>
      <c r="F16" s="11">
        <v>1</v>
      </c>
      <c r="G16" s="11">
        <v>1</v>
      </c>
      <c r="H16" s="11">
        <v>1</v>
      </c>
      <c r="I16" s="11">
        <v>1</v>
      </c>
      <c r="J16" s="11">
        <v>1</v>
      </c>
      <c r="K16" s="11">
        <v>1</v>
      </c>
      <c r="L16" s="11">
        <v>1</v>
      </c>
      <c r="M16" s="11">
        <v>1</v>
      </c>
      <c r="N16" s="45"/>
      <c r="O16" s="35">
        <f t="shared" si="0"/>
        <v>5</v>
      </c>
      <c r="P16" s="35">
        <f t="shared" si="1"/>
        <v>5</v>
      </c>
      <c r="Q16" s="36">
        <f t="shared" si="2"/>
        <v>25</v>
      </c>
      <c r="R16" s="35">
        <f t="shared" si="3"/>
        <v>25</v>
      </c>
      <c r="S16" s="35">
        <f t="shared" si="3"/>
        <v>25</v>
      </c>
    </row>
    <row r="17" spans="1:19">
      <c r="A17" s="11">
        <v>15</v>
      </c>
      <c r="B17" s="12" t="s">
        <v>171</v>
      </c>
      <c r="C17" s="11">
        <v>1</v>
      </c>
      <c r="D17" s="11">
        <v>1</v>
      </c>
      <c r="E17" s="11">
        <v>1</v>
      </c>
      <c r="F17" s="11">
        <v>1</v>
      </c>
      <c r="G17" s="11">
        <v>1</v>
      </c>
      <c r="H17" s="11">
        <v>1</v>
      </c>
      <c r="I17" s="11">
        <v>1</v>
      </c>
      <c r="J17" s="11">
        <v>1</v>
      </c>
      <c r="K17" s="11">
        <v>1</v>
      </c>
      <c r="L17" s="11">
        <v>1</v>
      </c>
      <c r="M17" s="11">
        <v>0</v>
      </c>
      <c r="N17" s="45"/>
      <c r="O17" s="35">
        <f t="shared" si="0"/>
        <v>5</v>
      </c>
      <c r="P17" s="35">
        <f t="shared" si="1"/>
        <v>4</v>
      </c>
      <c r="Q17" s="36">
        <f t="shared" si="2"/>
        <v>20</v>
      </c>
      <c r="R17" s="35">
        <f t="shared" si="3"/>
        <v>25</v>
      </c>
      <c r="S17" s="35">
        <f t="shared" si="3"/>
        <v>16</v>
      </c>
    </row>
    <row r="18" spans="1:19">
      <c r="A18" s="11">
        <v>16</v>
      </c>
      <c r="B18" s="12" t="s">
        <v>172</v>
      </c>
      <c r="C18" s="11">
        <v>1</v>
      </c>
      <c r="D18" s="11">
        <v>1</v>
      </c>
      <c r="E18" s="11">
        <v>1</v>
      </c>
      <c r="F18" s="11">
        <v>1</v>
      </c>
      <c r="G18" s="11">
        <v>1</v>
      </c>
      <c r="H18" s="11">
        <v>1</v>
      </c>
      <c r="I18" s="11">
        <v>1</v>
      </c>
      <c r="J18" s="11">
        <v>1</v>
      </c>
      <c r="K18" s="11">
        <v>1</v>
      </c>
      <c r="L18" s="11">
        <v>1</v>
      </c>
      <c r="M18" s="11">
        <v>1</v>
      </c>
      <c r="N18" s="45"/>
      <c r="O18" s="35">
        <f t="shared" si="0"/>
        <v>5</v>
      </c>
      <c r="P18" s="35">
        <f t="shared" si="1"/>
        <v>5</v>
      </c>
      <c r="Q18" s="36">
        <f t="shared" si="2"/>
        <v>25</v>
      </c>
      <c r="R18" s="35">
        <f t="shared" si="3"/>
        <v>25</v>
      </c>
      <c r="S18" s="35">
        <f t="shared" si="3"/>
        <v>25</v>
      </c>
    </row>
    <row r="19" spans="1:19">
      <c r="A19" s="11">
        <v>17</v>
      </c>
      <c r="B19" s="12" t="s">
        <v>173</v>
      </c>
      <c r="C19" s="11">
        <v>1</v>
      </c>
      <c r="D19" s="11">
        <v>1</v>
      </c>
      <c r="E19" s="11">
        <v>1</v>
      </c>
      <c r="F19" s="11">
        <v>1</v>
      </c>
      <c r="G19" s="11">
        <v>1</v>
      </c>
      <c r="H19" s="11">
        <v>1</v>
      </c>
      <c r="I19" s="11">
        <v>1</v>
      </c>
      <c r="J19" s="11">
        <v>1</v>
      </c>
      <c r="K19" s="11">
        <v>1</v>
      </c>
      <c r="L19" s="11">
        <v>1</v>
      </c>
      <c r="M19" s="11">
        <v>1</v>
      </c>
      <c r="N19" s="45"/>
      <c r="O19" s="35">
        <f t="shared" si="0"/>
        <v>5</v>
      </c>
      <c r="P19" s="35">
        <f t="shared" si="1"/>
        <v>5</v>
      </c>
      <c r="Q19" s="36">
        <f t="shared" si="2"/>
        <v>25</v>
      </c>
      <c r="R19" s="35">
        <f t="shared" si="3"/>
        <v>25</v>
      </c>
      <c r="S19" s="35">
        <f t="shared" si="3"/>
        <v>25</v>
      </c>
    </row>
    <row r="20" spans="1:19">
      <c r="A20" s="11">
        <v>18</v>
      </c>
      <c r="B20" s="12" t="s">
        <v>174</v>
      </c>
      <c r="C20" s="11">
        <v>1</v>
      </c>
      <c r="D20" s="11">
        <v>1</v>
      </c>
      <c r="E20" s="11">
        <v>1</v>
      </c>
      <c r="F20" s="11">
        <v>1</v>
      </c>
      <c r="G20" s="11">
        <v>1</v>
      </c>
      <c r="H20" s="11">
        <v>1</v>
      </c>
      <c r="I20" s="11">
        <v>1</v>
      </c>
      <c r="J20" s="11">
        <v>1</v>
      </c>
      <c r="K20" s="11">
        <v>1</v>
      </c>
      <c r="L20" s="11">
        <v>1</v>
      </c>
      <c r="M20" s="11">
        <v>1</v>
      </c>
      <c r="N20" s="45"/>
      <c r="O20" s="35">
        <f t="shared" si="0"/>
        <v>5</v>
      </c>
      <c r="P20" s="35">
        <f t="shared" si="1"/>
        <v>5</v>
      </c>
      <c r="Q20" s="36">
        <f t="shared" si="2"/>
        <v>25</v>
      </c>
      <c r="R20" s="35">
        <f t="shared" si="3"/>
        <v>25</v>
      </c>
      <c r="S20" s="35">
        <f t="shared" si="3"/>
        <v>25</v>
      </c>
    </row>
    <row r="21" spans="1:19">
      <c r="A21" s="11">
        <v>19</v>
      </c>
      <c r="B21" s="12" t="s">
        <v>175</v>
      </c>
      <c r="C21" s="11">
        <v>1</v>
      </c>
      <c r="D21" s="11">
        <v>1</v>
      </c>
      <c r="E21" s="11">
        <v>1</v>
      </c>
      <c r="F21" s="11">
        <v>1</v>
      </c>
      <c r="G21" s="11">
        <v>1</v>
      </c>
      <c r="H21" s="11">
        <v>1</v>
      </c>
      <c r="I21" s="11">
        <v>1</v>
      </c>
      <c r="J21" s="11">
        <v>1</v>
      </c>
      <c r="K21" s="11">
        <v>1</v>
      </c>
      <c r="L21" s="11">
        <v>1</v>
      </c>
      <c r="M21" s="11">
        <v>1</v>
      </c>
      <c r="N21" s="45"/>
      <c r="O21" s="35">
        <f t="shared" si="0"/>
        <v>5</v>
      </c>
      <c r="P21" s="35">
        <f t="shared" si="1"/>
        <v>5</v>
      </c>
      <c r="Q21" s="36">
        <f t="shared" si="2"/>
        <v>25</v>
      </c>
      <c r="R21" s="35">
        <f t="shared" si="3"/>
        <v>25</v>
      </c>
      <c r="S21" s="35">
        <f t="shared" si="3"/>
        <v>25</v>
      </c>
    </row>
    <row r="22" spans="1:19">
      <c r="A22" s="11">
        <v>20</v>
      </c>
      <c r="B22" s="12" t="s">
        <v>176</v>
      </c>
      <c r="C22" s="11">
        <v>1</v>
      </c>
      <c r="D22" s="11">
        <v>1</v>
      </c>
      <c r="E22" s="11">
        <v>1</v>
      </c>
      <c r="F22" s="11">
        <v>1</v>
      </c>
      <c r="G22" s="11">
        <v>1</v>
      </c>
      <c r="H22" s="11">
        <v>1</v>
      </c>
      <c r="I22" s="11">
        <v>1</v>
      </c>
      <c r="J22" s="11">
        <v>1</v>
      </c>
      <c r="K22" s="11">
        <v>1</v>
      </c>
      <c r="L22" s="11">
        <v>1</v>
      </c>
      <c r="M22" s="11">
        <v>1</v>
      </c>
      <c r="N22" s="45"/>
      <c r="O22" s="35">
        <f t="shared" si="0"/>
        <v>5</v>
      </c>
      <c r="P22" s="35">
        <f t="shared" si="1"/>
        <v>5</v>
      </c>
      <c r="Q22" s="36">
        <f t="shared" si="2"/>
        <v>25</v>
      </c>
      <c r="R22" s="35">
        <f t="shared" si="3"/>
        <v>25</v>
      </c>
      <c r="S22" s="35">
        <f t="shared" si="3"/>
        <v>25</v>
      </c>
    </row>
    <row r="23" spans="1:19">
      <c r="A23" s="11">
        <v>21</v>
      </c>
      <c r="B23" s="12" t="s">
        <v>177</v>
      </c>
      <c r="C23" s="11">
        <v>1</v>
      </c>
      <c r="D23" s="11">
        <v>1</v>
      </c>
      <c r="E23" s="11">
        <v>1</v>
      </c>
      <c r="F23" s="11">
        <v>1</v>
      </c>
      <c r="G23" s="11">
        <v>1</v>
      </c>
      <c r="H23" s="11">
        <v>1</v>
      </c>
      <c r="I23" s="11">
        <v>1</v>
      </c>
      <c r="J23" s="11">
        <v>1</v>
      </c>
      <c r="K23" s="11">
        <v>1</v>
      </c>
      <c r="L23" s="11">
        <v>1</v>
      </c>
      <c r="M23" s="11">
        <v>1</v>
      </c>
      <c r="N23" s="45"/>
      <c r="O23" s="35">
        <f t="shared" si="0"/>
        <v>5</v>
      </c>
      <c r="P23" s="35">
        <f t="shared" si="1"/>
        <v>5</v>
      </c>
      <c r="Q23" s="36">
        <f t="shared" si="2"/>
        <v>25</v>
      </c>
      <c r="R23" s="35">
        <f t="shared" si="3"/>
        <v>25</v>
      </c>
      <c r="S23" s="35">
        <f t="shared" si="3"/>
        <v>25</v>
      </c>
    </row>
    <row r="24" spans="1:19">
      <c r="A24" s="11">
        <v>22</v>
      </c>
      <c r="B24" s="12" t="s">
        <v>178</v>
      </c>
      <c r="C24" s="11">
        <v>1</v>
      </c>
      <c r="D24" s="11">
        <v>1</v>
      </c>
      <c r="E24" s="11">
        <v>1</v>
      </c>
      <c r="F24" s="11">
        <v>1</v>
      </c>
      <c r="G24" s="11">
        <v>1</v>
      </c>
      <c r="H24" s="11">
        <v>1</v>
      </c>
      <c r="I24" s="11">
        <v>1</v>
      </c>
      <c r="J24" s="11">
        <v>1</v>
      </c>
      <c r="K24" s="11">
        <v>1</v>
      </c>
      <c r="L24" s="11">
        <v>1</v>
      </c>
      <c r="M24" s="11">
        <v>1</v>
      </c>
      <c r="N24" s="45"/>
      <c r="O24" s="35">
        <f t="shared" si="0"/>
        <v>5</v>
      </c>
      <c r="P24" s="35">
        <f t="shared" si="1"/>
        <v>5</v>
      </c>
      <c r="Q24" s="36">
        <f t="shared" si="2"/>
        <v>25</v>
      </c>
      <c r="R24" s="35">
        <f t="shared" si="3"/>
        <v>25</v>
      </c>
      <c r="S24" s="35">
        <f t="shared" si="3"/>
        <v>25</v>
      </c>
    </row>
    <row r="25" spans="1:19">
      <c r="A25" s="11">
        <v>23</v>
      </c>
      <c r="B25" s="12" t="s">
        <v>179</v>
      </c>
      <c r="C25" s="11">
        <v>1</v>
      </c>
      <c r="D25" s="11">
        <v>1</v>
      </c>
      <c r="E25" s="11">
        <v>0</v>
      </c>
      <c r="F25" s="11">
        <v>1</v>
      </c>
      <c r="G25" s="11">
        <v>1</v>
      </c>
      <c r="H25" s="11">
        <v>1</v>
      </c>
      <c r="I25" s="11">
        <v>0</v>
      </c>
      <c r="J25" s="11">
        <v>0</v>
      </c>
      <c r="K25" s="11">
        <v>0</v>
      </c>
      <c r="L25" s="11">
        <v>0</v>
      </c>
      <c r="M25" s="11">
        <v>0</v>
      </c>
      <c r="N25" s="45"/>
      <c r="O25" s="35">
        <f t="shared" si="0"/>
        <v>3</v>
      </c>
      <c r="P25" s="35">
        <f t="shared" si="1"/>
        <v>1</v>
      </c>
      <c r="Q25" s="36">
        <f t="shared" si="2"/>
        <v>3</v>
      </c>
      <c r="R25" s="35">
        <f t="shared" si="3"/>
        <v>9</v>
      </c>
      <c r="S25" s="35">
        <f t="shared" si="3"/>
        <v>1</v>
      </c>
    </row>
    <row r="26" spans="1:19">
      <c r="A26" s="11">
        <v>24</v>
      </c>
      <c r="B26" s="12" t="s">
        <v>180</v>
      </c>
      <c r="C26" s="11">
        <v>1</v>
      </c>
      <c r="D26" s="11">
        <v>0</v>
      </c>
      <c r="E26" s="11">
        <v>1</v>
      </c>
      <c r="F26" s="11">
        <v>1</v>
      </c>
      <c r="G26" s="11">
        <v>0</v>
      </c>
      <c r="H26" s="11">
        <v>0</v>
      </c>
      <c r="I26" s="11">
        <v>0</v>
      </c>
      <c r="J26" s="11">
        <v>0</v>
      </c>
      <c r="K26" s="11">
        <v>0</v>
      </c>
      <c r="L26" s="11">
        <v>0</v>
      </c>
      <c r="M26" s="11">
        <v>0</v>
      </c>
      <c r="N26" s="45"/>
      <c r="O26" s="35">
        <f t="shared" si="0"/>
        <v>1</v>
      </c>
      <c r="P26" s="35">
        <f t="shared" si="1"/>
        <v>1</v>
      </c>
      <c r="Q26" s="36">
        <f t="shared" si="2"/>
        <v>1</v>
      </c>
      <c r="R26" s="35">
        <f t="shared" si="3"/>
        <v>1</v>
      </c>
      <c r="S26" s="35">
        <f t="shared" si="3"/>
        <v>1</v>
      </c>
    </row>
    <row r="27" spans="1:19">
      <c r="A27" s="11">
        <v>25</v>
      </c>
      <c r="B27" s="12" t="s">
        <v>181</v>
      </c>
      <c r="C27" s="11">
        <v>1</v>
      </c>
      <c r="D27" s="11">
        <v>1</v>
      </c>
      <c r="E27" s="11">
        <v>1</v>
      </c>
      <c r="F27" s="11">
        <v>1</v>
      </c>
      <c r="G27" s="11">
        <v>1</v>
      </c>
      <c r="H27" s="11">
        <v>1</v>
      </c>
      <c r="I27" s="11">
        <v>1</v>
      </c>
      <c r="J27" s="11">
        <v>1</v>
      </c>
      <c r="K27" s="11">
        <v>0</v>
      </c>
      <c r="L27" s="11">
        <v>1</v>
      </c>
      <c r="M27" s="11">
        <v>1</v>
      </c>
      <c r="N27" s="45"/>
      <c r="O27" s="35">
        <f t="shared" si="0"/>
        <v>5</v>
      </c>
      <c r="P27" s="35">
        <f t="shared" si="1"/>
        <v>4</v>
      </c>
      <c r="Q27" s="36">
        <f t="shared" si="2"/>
        <v>20</v>
      </c>
      <c r="R27" s="35">
        <f t="shared" si="3"/>
        <v>25</v>
      </c>
      <c r="S27" s="35">
        <f t="shared" si="3"/>
        <v>16</v>
      </c>
    </row>
    <row r="28" spans="1:19">
      <c r="A28" s="11">
        <v>26</v>
      </c>
      <c r="B28" s="12" t="s">
        <v>182</v>
      </c>
      <c r="C28" s="11">
        <v>1</v>
      </c>
      <c r="D28" s="11">
        <v>1</v>
      </c>
      <c r="E28" s="11">
        <v>1</v>
      </c>
      <c r="F28" s="11">
        <v>1</v>
      </c>
      <c r="G28" s="11">
        <v>1</v>
      </c>
      <c r="H28" s="11">
        <v>1</v>
      </c>
      <c r="I28" s="11">
        <v>1</v>
      </c>
      <c r="J28" s="11">
        <v>1</v>
      </c>
      <c r="K28" s="11">
        <v>1</v>
      </c>
      <c r="L28" s="11">
        <v>1</v>
      </c>
      <c r="M28" s="11">
        <v>0</v>
      </c>
      <c r="N28" s="45"/>
      <c r="O28" s="35">
        <f t="shared" si="0"/>
        <v>5</v>
      </c>
      <c r="P28" s="35">
        <f t="shared" si="1"/>
        <v>4</v>
      </c>
      <c r="Q28" s="36">
        <f t="shared" si="2"/>
        <v>20</v>
      </c>
      <c r="R28" s="35">
        <f t="shared" si="3"/>
        <v>25</v>
      </c>
      <c r="S28" s="35">
        <f t="shared" si="3"/>
        <v>16</v>
      </c>
    </row>
    <row r="29" spans="1:19">
      <c r="A29" s="11">
        <v>27</v>
      </c>
      <c r="B29" s="12" t="s">
        <v>183</v>
      </c>
      <c r="C29" s="11">
        <v>1</v>
      </c>
      <c r="D29" s="11">
        <v>1</v>
      </c>
      <c r="E29" s="11">
        <v>1</v>
      </c>
      <c r="F29" s="11">
        <v>1</v>
      </c>
      <c r="G29" s="11">
        <v>1</v>
      </c>
      <c r="H29" s="11">
        <v>1</v>
      </c>
      <c r="I29" s="11">
        <v>1</v>
      </c>
      <c r="J29" s="11">
        <v>0</v>
      </c>
      <c r="K29" s="11">
        <v>1</v>
      </c>
      <c r="L29" s="11">
        <v>1</v>
      </c>
      <c r="M29" s="11">
        <v>1</v>
      </c>
      <c r="N29" s="45"/>
      <c r="O29" s="35">
        <f t="shared" si="0"/>
        <v>4</v>
      </c>
      <c r="P29" s="35">
        <f t="shared" si="1"/>
        <v>5</v>
      </c>
      <c r="Q29" s="36">
        <f t="shared" si="2"/>
        <v>20</v>
      </c>
      <c r="R29" s="35">
        <f t="shared" si="3"/>
        <v>16</v>
      </c>
      <c r="S29" s="35">
        <f t="shared" si="3"/>
        <v>25</v>
      </c>
    </row>
    <row r="30" spans="1:19">
      <c r="A30" s="11">
        <v>28</v>
      </c>
      <c r="B30" s="12" t="s">
        <v>184</v>
      </c>
      <c r="C30" s="11">
        <v>1</v>
      </c>
      <c r="D30" s="11">
        <v>1</v>
      </c>
      <c r="E30" s="11">
        <v>1</v>
      </c>
      <c r="F30" s="11">
        <v>1</v>
      </c>
      <c r="G30" s="11">
        <v>1</v>
      </c>
      <c r="H30" s="11">
        <v>1</v>
      </c>
      <c r="I30" s="11">
        <v>1</v>
      </c>
      <c r="J30" s="11">
        <v>1</v>
      </c>
      <c r="K30" s="11">
        <v>1</v>
      </c>
      <c r="L30" s="11">
        <v>1</v>
      </c>
      <c r="M30" s="11">
        <v>1</v>
      </c>
      <c r="N30" s="45"/>
      <c r="O30" s="35">
        <f t="shared" si="0"/>
        <v>5</v>
      </c>
      <c r="P30" s="35">
        <f t="shared" si="1"/>
        <v>5</v>
      </c>
      <c r="Q30" s="36">
        <f t="shared" si="2"/>
        <v>25</v>
      </c>
      <c r="R30" s="35">
        <f t="shared" si="3"/>
        <v>25</v>
      </c>
      <c r="S30" s="35">
        <f t="shared" si="3"/>
        <v>25</v>
      </c>
    </row>
    <row r="31" spans="1:19">
      <c r="A31" s="11">
        <v>29</v>
      </c>
      <c r="B31" s="12" t="s">
        <v>185</v>
      </c>
      <c r="C31" s="11">
        <v>1</v>
      </c>
      <c r="D31" s="11">
        <v>1</v>
      </c>
      <c r="E31" s="11">
        <v>1</v>
      </c>
      <c r="F31" s="11">
        <v>1</v>
      </c>
      <c r="G31" s="11">
        <v>0</v>
      </c>
      <c r="H31" s="11">
        <v>1</v>
      </c>
      <c r="I31" s="11">
        <v>1</v>
      </c>
      <c r="J31" s="11">
        <v>1</v>
      </c>
      <c r="K31" s="11">
        <v>0</v>
      </c>
      <c r="L31" s="11">
        <v>1</v>
      </c>
      <c r="M31" s="11">
        <v>1</v>
      </c>
      <c r="N31" s="45"/>
      <c r="O31" s="35">
        <f t="shared" si="0"/>
        <v>5</v>
      </c>
      <c r="P31" s="35">
        <f t="shared" si="1"/>
        <v>3</v>
      </c>
      <c r="Q31" s="36">
        <f t="shared" si="2"/>
        <v>15</v>
      </c>
      <c r="R31" s="35">
        <f t="shared" si="3"/>
        <v>25</v>
      </c>
      <c r="S31" s="35">
        <f t="shared" si="3"/>
        <v>9</v>
      </c>
    </row>
    <row r="32" spans="1:19">
      <c r="A32" s="11">
        <v>30</v>
      </c>
      <c r="B32" s="12" t="s">
        <v>186</v>
      </c>
      <c r="C32" s="11">
        <v>1</v>
      </c>
      <c r="D32" s="11">
        <v>1</v>
      </c>
      <c r="E32" s="11">
        <v>1</v>
      </c>
      <c r="F32" s="11">
        <v>1</v>
      </c>
      <c r="G32" s="11">
        <v>1</v>
      </c>
      <c r="H32" s="11">
        <v>1</v>
      </c>
      <c r="I32" s="11">
        <v>1</v>
      </c>
      <c r="J32" s="11">
        <v>1</v>
      </c>
      <c r="K32" s="11">
        <v>1</v>
      </c>
      <c r="L32" s="11">
        <v>1</v>
      </c>
      <c r="M32" s="11">
        <v>1</v>
      </c>
      <c r="N32" s="45"/>
      <c r="O32" s="35">
        <f t="shared" si="0"/>
        <v>5</v>
      </c>
      <c r="P32" s="35">
        <f t="shared" si="1"/>
        <v>5</v>
      </c>
      <c r="Q32" s="36">
        <f t="shared" si="2"/>
        <v>25</v>
      </c>
      <c r="R32" s="35">
        <f t="shared" si="3"/>
        <v>25</v>
      </c>
      <c r="S32" s="35">
        <f t="shared" si="3"/>
        <v>25</v>
      </c>
    </row>
    <row r="33" spans="1:19">
      <c r="A33" s="11">
        <v>31</v>
      </c>
      <c r="B33" s="12" t="s">
        <v>187</v>
      </c>
      <c r="C33" s="11">
        <v>1</v>
      </c>
      <c r="D33" s="11">
        <v>1</v>
      </c>
      <c r="E33" s="11">
        <v>1</v>
      </c>
      <c r="F33" s="11">
        <v>1</v>
      </c>
      <c r="G33" s="11">
        <v>1</v>
      </c>
      <c r="H33" s="11">
        <v>1</v>
      </c>
      <c r="I33" s="11">
        <v>1</v>
      </c>
      <c r="J33" s="11">
        <v>1</v>
      </c>
      <c r="K33" s="11">
        <v>1</v>
      </c>
      <c r="L33" s="11">
        <v>1</v>
      </c>
      <c r="M33" s="11">
        <v>1</v>
      </c>
      <c r="N33" s="45"/>
      <c r="O33" s="35">
        <f t="shared" si="0"/>
        <v>5</v>
      </c>
      <c r="P33" s="35">
        <f t="shared" si="1"/>
        <v>5</v>
      </c>
      <c r="Q33" s="36">
        <f t="shared" si="2"/>
        <v>25</v>
      </c>
      <c r="R33" s="35">
        <f t="shared" si="3"/>
        <v>25</v>
      </c>
      <c r="S33" s="35">
        <f t="shared" si="3"/>
        <v>25</v>
      </c>
    </row>
    <row r="34" spans="1:19">
      <c r="A34" s="11">
        <v>32</v>
      </c>
      <c r="B34" s="12" t="s">
        <v>188</v>
      </c>
      <c r="C34" s="11">
        <v>1</v>
      </c>
      <c r="D34" s="11">
        <v>1</v>
      </c>
      <c r="E34" s="11">
        <v>1</v>
      </c>
      <c r="F34" s="11">
        <v>1</v>
      </c>
      <c r="G34" s="11">
        <v>1</v>
      </c>
      <c r="H34" s="11">
        <v>1</v>
      </c>
      <c r="I34" s="11">
        <v>1</v>
      </c>
      <c r="J34" s="11">
        <v>1</v>
      </c>
      <c r="K34" s="11">
        <v>1</v>
      </c>
      <c r="L34" s="11">
        <v>1</v>
      </c>
      <c r="M34" s="11">
        <v>1</v>
      </c>
      <c r="N34" s="45"/>
      <c r="O34" s="35">
        <f t="shared" si="0"/>
        <v>5</v>
      </c>
      <c r="P34" s="35">
        <f t="shared" si="1"/>
        <v>5</v>
      </c>
      <c r="Q34" s="36">
        <f t="shared" si="2"/>
        <v>25</v>
      </c>
      <c r="R34" s="35">
        <f t="shared" si="3"/>
        <v>25</v>
      </c>
      <c r="S34" s="35">
        <f t="shared" si="3"/>
        <v>25</v>
      </c>
    </row>
    <row r="35" spans="1:19">
      <c r="A35" s="11">
        <v>33</v>
      </c>
      <c r="B35" s="12" t="s">
        <v>189</v>
      </c>
      <c r="C35" s="11">
        <v>1</v>
      </c>
      <c r="D35" s="11">
        <v>1</v>
      </c>
      <c r="E35" s="11">
        <v>1</v>
      </c>
      <c r="F35" s="11">
        <v>1</v>
      </c>
      <c r="G35" s="11">
        <v>1</v>
      </c>
      <c r="H35" s="11">
        <v>1</v>
      </c>
      <c r="I35" s="11">
        <v>1</v>
      </c>
      <c r="J35" s="11">
        <v>1</v>
      </c>
      <c r="K35" s="11">
        <v>1</v>
      </c>
      <c r="L35" s="11">
        <v>1</v>
      </c>
      <c r="M35" s="11">
        <v>1</v>
      </c>
      <c r="N35" s="45"/>
      <c r="O35" s="35">
        <f t="shared" si="0"/>
        <v>5</v>
      </c>
      <c r="P35" s="35">
        <f t="shared" si="1"/>
        <v>5</v>
      </c>
      <c r="Q35" s="36">
        <f t="shared" si="2"/>
        <v>25</v>
      </c>
      <c r="R35" s="35">
        <f t="shared" si="3"/>
        <v>25</v>
      </c>
      <c r="S35" s="35">
        <f t="shared" si="3"/>
        <v>25</v>
      </c>
    </row>
    <row r="36" spans="1:19">
      <c r="A36" s="11">
        <v>34</v>
      </c>
      <c r="B36" s="12" t="s">
        <v>190</v>
      </c>
      <c r="C36" s="11">
        <v>1</v>
      </c>
      <c r="D36" s="11">
        <v>1</v>
      </c>
      <c r="E36" s="11">
        <v>1</v>
      </c>
      <c r="F36" s="11">
        <v>1</v>
      </c>
      <c r="G36" s="11">
        <v>1</v>
      </c>
      <c r="H36" s="11">
        <v>1</v>
      </c>
      <c r="I36" s="11">
        <v>1</v>
      </c>
      <c r="J36" s="11">
        <v>1</v>
      </c>
      <c r="K36" s="11">
        <v>1</v>
      </c>
      <c r="L36" s="11">
        <v>1</v>
      </c>
      <c r="M36" s="11">
        <v>1</v>
      </c>
      <c r="N36" s="45"/>
      <c r="O36" s="35">
        <f t="shared" si="0"/>
        <v>5</v>
      </c>
      <c r="P36" s="35">
        <f t="shared" si="1"/>
        <v>5</v>
      </c>
      <c r="Q36" s="36">
        <f t="shared" si="2"/>
        <v>25</v>
      </c>
      <c r="R36" s="35">
        <f t="shared" si="3"/>
        <v>25</v>
      </c>
      <c r="S36" s="35">
        <f t="shared" si="3"/>
        <v>25</v>
      </c>
    </row>
    <row r="37" spans="1:19">
      <c r="A37" s="11">
        <v>35</v>
      </c>
      <c r="B37" s="12" t="s">
        <v>191</v>
      </c>
      <c r="C37" s="11">
        <v>1</v>
      </c>
      <c r="D37" s="11">
        <v>1</v>
      </c>
      <c r="E37" s="11">
        <v>1</v>
      </c>
      <c r="F37" s="11">
        <v>1</v>
      </c>
      <c r="G37" s="11">
        <v>1</v>
      </c>
      <c r="H37" s="11">
        <v>1</v>
      </c>
      <c r="I37" s="11">
        <v>0</v>
      </c>
      <c r="J37" s="11">
        <v>1</v>
      </c>
      <c r="K37" s="11">
        <v>1</v>
      </c>
      <c r="L37" s="11">
        <v>1</v>
      </c>
      <c r="M37" s="11">
        <v>1</v>
      </c>
      <c r="N37" s="45"/>
      <c r="O37" s="35">
        <f t="shared" si="0"/>
        <v>5</v>
      </c>
      <c r="P37" s="35">
        <f t="shared" si="1"/>
        <v>4</v>
      </c>
      <c r="Q37" s="36">
        <f t="shared" si="2"/>
        <v>20</v>
      </c>
      <c r="R37" s="35">
        <f t="shared" si="3"/>
        <v>25</v>
      </c>
      <c r="S37" s="35">
        <f t="shared" si="3"/>
        <v>16</v>
      </c>
    </row>
    <row r="38" spans="1:19">
      <c r="A38" s="11">
        <v>36</v>
      </c>
      <c r="B38" s="12" t="s">
        <v>192</v>
      </c>
      <c r="C38" s="11">
        <v>1</v>
      </c>
      <c r="D38" s="11">
        <v>1</v>
      </c>
      <c r="E38" s="11">
        <v>1</v>
      </c>
      <c r="F38" s="11">
        <v>1</v>
      </c>
      <c r="G38" s="11">
        <v>1</v>
      </c>
      <c r="H38" s="11">
        <v>1</v>
      </c>
      <c r="I38" s="11">
        <v>1</v>
      </c>
      <c r="J38" s="11">
        <v>1</v>
      </c>
      <c r="K38" s="11">
        <v>1</v>
      </c>
      <c r="L38" s="11">
        <v>1</v>
      </c>
      <c r="M38" s="11">
        <v>1</v>
      </c>
      <c r="N38" s="45"/>
      <c r="O38" s="35">
        <f t="shared" si="0"/>
        <v>5</v>
      </c>
      <c r="P38" s="35">
        <f t="shared" si="1"/>
        <v>5</v>
      </c>
      <c r="Q38" s="36">
        <f t="shared" si="2"/>
        <v>25</v>
      </c>
      <c r="R38" s="35">
        <f t="shared" si="3"/>
        <v>25</v>
      </c>
      <c r="S38" s="35">
        <f t="shared" si="3"/>
        <v>25</v>
      </c>
    </row>
    <row r="39" spans="1:19">
      <c r="A39" s="11">
        <v>37</v>
      </c>
      <c r="B39" s="12" t="s">
        <v>193</v>
      </c>
      <c r="C39" s="11">
        <v>1</v>
      </c>
      <c r="D39" s="11">
        <v>1</v>
      </c>
      <c r="E39" s="11">
        <v>1</v>
      </c>
      <c r="F39" s="11">
        <v>1</v>
      </c>
      <c r="G39" s="11">
        <v>1</v>
      </c>
      <c r="H39" s="11">
        <v>1</v>
      </c>
      <c r="I39" s="11">
        <v>1</v>
      </c>
      <c r="J39" s="11">
        <v>1</v>
      </c>
      <c r="K39" s="11">
        <v>0</v>
      </c>
      <c r="L39" s="11">
        <v>1</v>
      </c>
      <c r="M39" s="11">
        <v>1</v>
      </c>
      <c r="N39" s="45"/>
      <c r="O39" s="35">
        <f t="shared" si="0"/>
        <v>5</v>
      </c>
      <c r="P39" s="35">
        <f t="shared" si="1"/>
        <v>4</v>
      </c>
      <c r="Q39" s="36">
        <f t="shared" si="2"/>
        <v>20</v>
      </c>
      <c r="R39" s="35">
        <f t="shared" si="3"/>
        <v>25</v>
      </c>
      <c r="S39" s="35">
        <f t="shared" si="3"/>
        <v>16</v>
      </c>
    </row>
    <row r="40" spans="1:19">
      <c r="A40" s="11">
        <v>38</v>
      </c>
      <c r="B40" s="12" t="s">
        <v>194</v>
      </c>
      <c r="C40" s="11">
        <v>1</v>
      </c>
      <c r="D40" s="11">
        <v>0</v>
      </c>
      <c r="E40" s="11">
        <v>1</v>
      </c>
      <c r="F40" s="11">
        <v>1</v>
      </c>
      <c r="G40" s="11">
        <v>0</v>
      </c>
      <c r="H40" s="11">
        <v>0</v>
      </c>
      <c r="I40" s="11">
        <v>1</v>
      </c>
      <c r="J40" s="11">
        <v>0</v>
      </c>
      <c r="K40" s="11">
        <v>1</v>
      </c>
      <c r="L40" s="11">
        <v>0</v>
      </c>
      <c r="M40" s="11">
        <v>0</v>
      </c>
      <c r="N40" s="45"/>
      <c r="O40" s="35">
        <f t="shared" si="0"/>
        <v>1</v>
      </c>
      <c r="P40" s="35">
        <f t="shared" si="1"/>
        <v>3</v>
      </c>
      <c r="Q40" s="36">
        <f t="shared" si="2"/>
        <v>3</v>
      </c>
      <c r="R40" s="35">
        <f t="shared" ref="R40:S44" si="4">O40^2</f>
        <v>1</v>
      </c>
      <c r="S40" s="35">
        <f t="shared" si="4"/>
        <v>9</v>
      </c>
    </row>
    <row r="41" spans="1:19">
      <c r="A41" s="11">
        <v>39</v>
      </c>
      <c r="B41" s="12" t="s">
        <v>195</v>
      </c>
      <c r="C41" s="11">
        <v>1</v>
      </c>
      <c r="D41" s="11">
        <v>1</v>
      </c>
      <c r="E41" s="11">
        <v>1</v>
      </c>
      <c r="F41" s="11">
        <v>1</v>
      </c>
      <c r="G41" s="11">
        <v>1</v>
      </c>
      <c r="H41" s="11">
        <v>1</v>
      </c>
      <c r="I41" s="11">
        <v>1</v>
      </c>
      <c r="J41" s="11">
        <v>1</v>
      </c>
      <c r="K41" s="11">
        <v>1</v>
      </c>
      <c r="L41" s="11">
        <v>0</v>
      </c>
      <c r="M41" s="11">
        <v>1</v>
      </c>
      <c r="N41" s="45"/>
      <c r="O41" s="35">
        <f>D25+F25+H25+J25+L25</f>
        <v>3</v>
      </c>
      <c r="P41" s="35">
        <f>E25+G25+I25+K25+M25</f>
        <v>1</v>
      </c>
      <c r="Q41" s="36">
        <f t="shared" si="2"/>
        <v>3</v>
      </c>
      <c r="R41" s="35">
        <f t="shared" si="4"/>
        <v>9</v>
      </c>
      <c r="S41" s="35">
        <f t="shared" si="4"/>
        <v>1</v>
      </c>
    </row>
    <row r="42" spans="1:19">
      <c r="A42" s="11">
        <v>40</v>
      </c>
      <c r="B42" s="12" t="s">
        <v>196</v>
      </c>
      <c r="C42" s="11">
        <v>1</v>
      </c>
      <c r="D42" s="11">
        <v>0</v>
      </c>
      <c r="E42" s="11">
        <v>1</v>
      </c>
      <c r="F42" s="11">
        <v>0</v>
      </c>
      <c r="G42" s="11">
        <v>1</v>
      </c>
      <c r="H42" s="11">
        <v>0</v>
      </c>
      <c r="I42" s="11">
        <v>1</v>
      </c>
      <c r="J42" s="11">
        <v>0</v>
      </c>
      <c r="K42" s="11">
        <v>1</v>
      </c>
      <c r="L42" s="11">
        <v>1</v>
      </c>
      <c r="M42" s="11">
        <v>0</v>
      </c>
      <c r="N42" s="45"/>
      <c r="O42" s="45">
        <v>0</v>
      </c>
      <c r="P42" s="35">
        <f>E42+G42+I26+K26+M26</f>
        <v>2</v>
      </c>
      <c r="Q42" s="36">
        <f t="shared" si="2"/>
        <v>0</v>
      </c>
      <c r="R42" s="35">
        <f t="shared" si="4"/>
        <v>0</v>
      </c>
      <c r="S42" s="35">
        <f t="shared" si="4"/>
        <v>4</v>
      </c>
    </row>
    <row r="43" spans="1:19">
      <c r="A43" s="11">
        <v>41</v>
      </c>
      <c r="B43" s="12" t="s">
        <v>197</v>
      </c>
      <c r="C43" s="11">
        <v>1</v>
      </c>
      <c r="D43" s="11">
        <v>1</v>
      </c>
      <c r="E43" s="11">
        <v>1</v>
      </c>
      <c r="F43" s="11">
        <v>0</v>
      </c>
      <c r="G43" s="11">
        <v>0</v>
      </c>
      <c r="H43" s="11">
        <v>0</v>
      </c>
      <c r="I43" s="11">
        <v>1</v>
      </c>
      <c r="J43" s="11">
        <v>0</v>
      </c>
      <c r="K43" s="11">
        <v>0</v>
      </c>
      <c r="L43" s="11">
        <v>0</v>
      </c>
      <c r="M43" s="11">
        <v>0</v>
      </c>
      <c r="N43" s="45"/>
      <c r="O43" s="35">
        <f>D43+F43+H43+J43+L43</f>
        <v>1</v>
      </c>
      <c r="P43" s="35">
        <f>E43+G43+I43+K43+M43</f>
        <v>2</v>
      </c>
      <c r="Q43" s="36">
        <f t="shared" si="2"/>
        <v>2</v>
      </c>
      <c r="R43" s="35">
        <f t="shared" si="4"/>
        <v>1</v>
      </c>
      <c r="S43" s="35">
        <f t="shared" si="4"/>
        <v>4</v>
      </c>
    </row>
    <row r="44" spans="1:19">
      <c r="A44" s="11">
        <v>42</v>
      </c>
      <c r="B44" s="12" t="s">
        <v>198</v>
      </c>
      <c r="C44" s="11">
        <v>1</v>
      </c>
      <c r="D44" s="11">
        <v>0</v>
      </c>
      <c r="E44" s="11">
        <v>1</v>
      </c>
      <c r="F44" s="11">
        <v>0</v>
      </c>
      <c r="G44" s="11">
        <v>1</v>
      </c>
      <c r="H44" s="11">
        <v>0</v>
      </c>
      <c r="I44" s="11">
        <v>1</v>
      </c>
      <c r="J44" s="11">
        <v>0</v>
      </c>
      <c r="K44" s="11">
        <v>1</v>
      </c>
      <c r="L44" s="11">
        <v>0</v>
      </c>
      <c r="M44" s="11">
        <v>0</v>
      </c>
      <c r="N44" s="45"/>
      <c r="O44" s="35">
        <f>D44+F44+H44+J44+L44</f>
        <v>0</v>
      </c>
      <c r="P44" s="35">
        <f>E44+G44+I44+K44+M44</f>
        <v>4</v>
      </c>
      <c r="Q44" s="36">
        <f t="shared" si="2"/>
        <v>0</v>
      </c>
      <c r="R44" s="35">
        <f t="shared" si="4"/>
        <v>0</v>
      </c>
      <c r="S44" s="35">
        <f t="shared" si="4"/>
        <v>16</v>
      </c>
    </row>
    <row r="45" spans="1:19">
      <c r="A45" s="96" t="s">
        <v>204</v>
      </c>
      <c r="B45" s="96"/>
      <c r="C45" s="57">
        <f t="shared" ref="C45:M45" si="5">SUM(C3:C44)</f>
        <v>42</v>
      </c>
      <c r="D45" s="57">
        <f t="shared" si="5"/>
        <v>38</v>
      </c>
      <c r="E45" s="57">
        <f t="shared" si="5"/>
        <v>41</v>
      </c>
      <c r="F45" s="57">
        <f t="shared" si="5"/>
        <v>39</v>
      </c>
      <c r="G45" s="57">
        <f t="shared" si="5"/>
        <v>38</v>
      </c>
      <c r="H45" s="57">
        <f t="shared" si="5"/>
        <v>34</v>
      </c>
      <c r="I45" s="57">
        <f t="shared" si="5"/>
        <v>34</v>
      </c>
      <c r="J45" s="57">
        <f t="shared" si="5"/>
        <v>34</v>
      </c>
      <c r="K45" s="57">
        <f t="shared" si="5"/>
        <v>34</v>
      </c>
      <c r="L45" s="57">
        <f t="shared" si="5"/>
        <v>35</v>
      </c>
      <c r="M45" s="57">
        <f t="shared" si="5"/>
        <v>29</v>
      </c>
      <c r="N45" s="35"/>
      <c r="O45" s="35">
        <f>SUM(O3:O44)</f>
        <v>178</v>
      </c>
      <c r="P45" s="35">
        <f>SUM(P3:P44)</f>
        <v>170</v>
      </c>
      <c r="Q45" s="35">
        <f>SUM(Q3:Q44)</f>
        <v>772</v>
      </c>
      <c r="R45" s="35">
        <f>SUM(R3:R44)</f>
        <v>844</v>
      </c>
      <c r="S45" s="35">
        <f>SUM(S3:S44)</f>
        <v>752</v>
      </c>
    </row>
    <row r="46" spans="1:19">
      <c r="A46" s="98" t="s">
        <v>372</v>
      </c>
      <c r="B46" s="98"/>
      <c r="C46" s="97">
        <f>B67</f>
        <v>0.81011445558908168</v>
      </c>
      <c r="D46" s="97"/>
      <c r="E46" s="97"/>
      <c r="F46" s="97"/>
      <c r="G46" s="97"/>
      <c r="H46" s="97"/>
      <c r="I46" s="97"/>
      <c r="J46" s="97"/>
      <c r="K46" s="97"/>
      <c r="L46" s="97"/>
      <c r="M46" s="97"/>
      <c r="N46" s="35"/>
      <c r="O46" s="35"/>
      <c r="P46" s="35"/>
      <c r="Q46" s="35"/>
      <c r="R46" s="35"/>
      <c r="S46" s="35"/>
    </row>
    <row r="47" spans="1:19">
      <c r="A47" s="65"/>
      <c r="B47" s="65"/>
      <c r="C47" s="74"/>
      <c r="D47" s="74"/>
      <c r="E47" s="74"/>
      <c r="F47" s="74"/>
      <c r="G47" s="74"/>
      <c r="H47" s="74"/>
      <c r="I47" s="74"/>
      <c r="J47" s="74"/>
      <c r="K47" s="74"/>
      <c r="L47" s="74"/>
      <c r="M47" s="74"/>
      <c r="N47" s="35"/>
      <c r="O47" s="35"/>
      <c r="P47" s="35"/>
      <c r="Q47" s="35"/>
      <c r="R47" s="35"/>
      <c r="S47" s="35"/>
    </row>
    <row r="48" spans="1:19" s="37" customFormat="1" ht="15" customHeight="1">
      <c r="A48" s="67" t="s">
        <v>205</v>
      </c>
      <c r="B48" s="68">
        <f>C45</f>
        <v>42</v>
      </c>
      <c r="C48" s="35"/>
      <c r="D48" s="35"/>
      <c r="E48" s="35"/>
      <c r="F48" s="35"/>
      <c r="G48" s="35"/>
      <c r="H48" s="35"/>
      <c r="I48" s="35"/>
      <c r="J48" s="35"/>
      <c r="K48" s="35"/>
      <c r="L48" s="35"/>
      <c r="M48" s="35"/>
      <c r="N48" s="35"/>
      <c r="O48" s="35"/>
      <c r="P48" s="36"/>
      <c r="Q48" s="36"/>
      <c r="R48" s="36"/>
      <c r="S48" s="36"/>
    </row>
    <row r="49" spans="1:19" s="37" customFormat="1" ht="15" customHeight="1">
      <c r="A49" s="35" t="s">
        <v>206</v>
      </c>
      <c r="B49" s="68">
        <f>O45</f>
        <v>178</v>
      </c>
      <c r="C49" s="35"/>
      <c r="D49" s="35"/>
      <c r="E49" s="35"/>
      <c r="F49" s="35"/>
      <c r="G49" s="35"/>
      <c r="H49" s="35"/>
      <c r="I49" s="35"/>
      <c r="J49" s="35"/>
      <c r="K49" s="35"/>
      <c r="L49" s="35"/>
      <c r="M49" s="35"/>
      <c r="N49" s="35"/>
      <c r="O49" s="35"/>
      <c r="P49" s="36"/>
      <c r="Q49" s="36"/>
      <c r="R49" s="36"/>
      <c r="S49" s="36"/>
    </row>
    <row r="50" spans="1:19" s="37" customFormat="1" ht="15" customHeight="1">
      <c r="A50" s="35" t="s">
        <v>207</v>
      </c>
      <c r="B50" s="68">
        <f>P45</f>
        <v>170</v>
      </c>
      <c r="C50" s="35"/>
      <c r="D50" s="35"/>
      <c r="E50" s="35"/>
      <c r="F50" s="35"/>
      <c r="G50" s="35"/>
      <c r="H50" s="35"/>
      <c r="I50" s="35"/>
      <c r="J50" s="35"/>
      <c r="K50" s="35"/>
      <c r="L50" s="35"/>
      <c r="M50" s="35"/>
      <c r="N50" s="35"/>
      <c r="O50" s="35"/>
      <c r="P50" s="36"/>
      <c r="Q50" s="36"/>
      <c r="R50" s="36"/>
      <c r="S50" s="36"/>
    </row>
    <row r="51" spans="1:19" s="37" customFormat="1" ht="15" customHeight="1">
      <c r="A51" s="35" t="s">
        <v>208</v>
      </c>
      <c r="B51" s="68">
        <f>Q45</f>
        <v>772</v>
      </c>
      <c r="C51" s="35"/>
      <c r="D51" s="35"/>
      <c r="E51" s="35"/>
      <c r="F51" s="35"/>
      <c r="G51" s="35"/>
      <c r="H51" s="35"/>
      <c r="I51" s="35"/>
      <c r="J51" s="35"/>
      <c r="K51" s="35"/>
      <c r="L51" s="35"/>
      <c r="M51" s="35"/>
      <c r="N51" s="35"/>
      <c r="O51" s="35"/>
      <c r="P51" s="36"/>
      <c r="Q51" s="36"/>
      <c r="R51" s="36"/>
      <c r="S51" s="36"/>
    </row>
    <row r="52" spans="1:19" s="37" customFormat="1" ht="15" customHeight="1">
      <c r="A52" s="35" t="s">
        <v>209</v>
      </c>
      <c r="B52" s="68">
        <f>R45</f>
        <v>844</v>
      </c>
      <c r="C52" s="35"/>
      <c r="D52" s="35"/>
      <c r="E52" s="35"/>
      <c r="F52" s="35"/>
      <c r="G52" s="35"/>
      <c r="H52" s="35"/>
      <c r="I52" s="35"/>
      <c r="J52" s="35"/>
      <c r="K52" s="35"/>
      <c r="L52" s="35"/>
      <c r="M52" s="35"/>
      <c r="N52" s="35"/>
      <c r="O52" s="35"/>
      <c r="P52" s="36"/>
      <c r="Q52" s="36"/>
      <c r="R52" s="36"/>
      <c r="S52" s="36"/>
    </row>
    <row r="53" spans="1:19" s="37" customFormat="1" ht="15" customHeight="1">
      <c r="A53" s="35" t="s">
        <v>210</v>
      </c>
      <c r="B53" s="68">
        <f>S45</f>
        <v>752</v>
      </c>
      <c r="C53" s="35"/>
      <c r="D53" s="35"/>
      <c r="E53" s="35"/>
      <c r="F53" s="35"/>
      <c r="G53" s="35"/>
      <c r="H53" s="35"/>
      <c r="I53" s="35"/>
      <c r="J53" s="35"/>
      <c r="K53" s="35"/>
      <c r="L53" s="35"/>
      <c r="M53" s="35"/>
      <c r="N53" s="35"/>
      <c r="O53" s="35"/>
      <c r="P53" s="36"/>
      <c r="Q53" s="36"/>
      <c r="R53" s="36"/>
      <c r="S53" s="36"/>
    </row>
    <row r="54" spans="1:19" s="37" customFormat="1" ht="15" customHeight="1">
      <c r="A54" s="35" t="s">
        <v>211</v>
      </c>
      <c r="B54" s="68">
        <f>B48*B51</f>
        <v>32424</v>
      </c>
      <c r="C54" s="35"/>
      <c r="D54" s="35"/>
      <c r="E54" s="35"/>
      <c r="F54" s="35"/>
      <c r="G54" s="35"/>
      <c r="H54" s="35"/>
      <c r="I54" s="35"/>
      <c r="J54" s="35"/>
      <c r="K54" s="35"/>
      <c r="L54" s="35"/>
      <c r="M54" s="35"/>
      <c r="N54" s="35"/>
      <c r="O54" s="35"/>
      <c r="P54" s="36"/>
      <c r="Q54" s="36"/>
      <c r="R54" s="36"/>
      <c r="S54" s="36"/>
    </row>
    <row r="55" spans="1:19" s="37" customFormat="1" ht="15" customHeight="1">
      <c r="A55" s="35" t="s">
        <v>212</v>
      </c>
      <c r="B55" s="68">
        <f>B48*B52</f>
        <v>35448</v>
      </c>
      <c r="C55" s="35"/>
      <c r="D55" s="35"/>
      <c r="E55" s="35"/>
      <c r="F55" s="35"/>
      <c r="G55" s="35"/>
      <c r="H55" s="35"/>
      <c r="I55" s="35"/>
      <c r="J55" s="35"/>
      <c r="K55" s="35"/>
      <c r="L55" s="35"/>
      <c r="M55" s="35"/>
      <c r="N55" s="35"/>
      <c r="O55" s="35"/>
      <c r="P55" s="36"/>
      <c r="Q55" s="36"/>
      <c r="R55" s="36"/>
      <c r="S55" s="36"/>
    </row>
    <row r="56" spans="1:19" s="37" customFormat="1" ht="15" customHeight="1">
      <c r="A56" s="35" t="s">
        <v>213</v>
      </c>
      <c r="B56" s="68">
        <f>B49^2</f>
        <v>31684</v>
      </c>
      <c r="C56" s="35"/>
      <c r="D56" s="35"/>
      <c r="E56" s="35"/>
      <c r="F56" s="35"/>
      <c r="G56" s="35"/>
      <c r="H56" s="35"/>
      <c r="I56" s="35"/>
      <c r="J56" s="35"/>
      <c r="K56" s="35"/>
      <c r="L56" s="35"/>
      <c r="M56" s="35"/>
      <c r="N56" s="35"/>
      <c r="O56" s="35"/>
      <c r="P56" s="36"/>
      <c r="Q56" s="36"/>
      <c r="R56" s="36"/>
      <c r="S56" s="36"/>
    </row>
    <row r="57" spans="1:19" s="37" customFormat="1" ht="15" customHeight="1">
      <c r="A57" s="35" t="s">
        <v>214</v>
      </c>
      <c r="B57" s="69">
        <f>B48*B53</f>
        <v>31584</v>
      </c>
      <c r="C57" s="36"/>
      <c r="D57" s="36"/>
      <c r="E57" s="36"/>
      <c r="F57" s="36"/>
      <c r="G57" s="36"/>
      <c r="H57" s="36"/>
      <c r="I57" s="36"/>
      <c r="J57" s="36"/>
      <c r="K57" s="36"/>
      <c r="L57" s="36"/>
      <c r="M57" s="36"/>
      <c r="N57" s="36"/>
      <c r="O57" s="36"/>
      <c r="P57" s="36"/>
      <c r="Q57" s="36"/>
      <c r="R57" s="36"/>
      <c r="S57" s="36"/>
    </row>
    <row r="58" spans="1:19" s="37" customFormat="1" ht="15" customHeight="1">
      <c r="A58" s="35" t="s">
        <v>215</v>
      </c>
      <c r="B58" s="68">
        <f>B50^2</f>
        <v>28900</v>
      </c>
      <c r="C58" s="35"/>
      <c r="D58" s="35"/>
      <c r="E58" s="35"/>
      <c r="F58" s="35"/>
      <c r="G58" s="35"/>
      <c r="H58" s="35"/>
      <c r="I58" s="35"/>
      <c r="J58" s="35"/>
      <c r="K58" s="35"/>
      <c r="L58" s="35"/>
      <c r="M58" s="35"/>
      <c r="N58" s="35"/>
      <c r="O58" s="35"/>
      <c r="P58" s="36"/>
      <c r="Q58" s="36"/>
      <c r="R58" s="36"/>
      <c r="S58" s="36"/>
    </row>
    <row r="59" spans="1:19" s="37" customFormat="1" ht="15" customHeight="1">
      <c r="A59" s="35" t="s">
        <v>216</v>
      </c>
      <c r="B59" s="68">
        <f>B54</f>
        <v>32424</v>
      </c>
      <c r="C59" s="35"/>
      <c r="D59" s="35"/>
      <c r="E59" s="35"/>
      <c r="F59" s="35"/>
      <c r="G59" s="35"/>
      <c r="H59" s="35"/>
      <c r="I59" s="35"/>
      <c r="J59" s="35"/>
      <c r="K59" s="35"/>
      <c r="L59" s="35"/>
      <c r="M59" s="35"/>
      <c r="N59" s="35"/>
      <c r="O59" s="35"/>
      <c r="P59" s="36"/>
      <c r="Q59" s="36"/>
      <c r="R59" s="36"/>
      <c r="S59" s="36"/>
    </row>
    <row r="60" spans="1:19" s="37" customFormat="1" ht="15" customHeight="1">
      <c r="A60" s="35" t="s">
        <v>217</v>
      </c>
      <c r="B60" s="68">
        <f>B49*B50</f>
        <v>30260</v>
      </c>
      <c r="C60" s="35"/>
      <c r="D60" s="35"/>
      <c r="E60" s="35"/>
      <c r="F60" s="35"/>
      <c r="G60" s="35"/>
      <c r="H60" s="35"/>
      <c r="I60" s="35"/>
      <c r="J60" s="35"/>
      <c r="K60" s="35"/>
      <c r="L60" s="35"/>
      <c r="M60" s="35"/>
      <c r="N60" s="35"/>
      <c r="O60" s="35"/>
      <c r="P60" s="36"/>
      <c r="Q60" s="36"/>
      <c r="R60" s="36"/>
      <c r="S60" s="36"/>
    </row>
    <row r="61" spans="1:19" s="37" customFormat="1" ht="15" customHeight="1">
      <c r="A61" s="35" t="s">
        <v>218</v>
      </c>
      <c r="B61" s="68">
        <f>B59-B60</f>
        <v>2164</v>
      </c>
      <c r="C61" s="35"/>
      <c r="D61" s="35"/>
      <c r="E61" s="35"/>
      <c r="F61" s="35"/>
      <c r="G61" s="35"/>
      <c r="H61" s="35"/>
      <c r="I61" s="35"/>
      <c r="J61" s="35"/>
      <c r="K61" s="35"/>
      <c r="L61" s="35"/>
      <c r="M61" s="35"/>
      <c r="N61" s="35"/>
      <c r="O61" s="35"/>
      <c r="P61" s="36"/>
      <c r="Q61" s="36"/>
      <c r="R61" s="36"/>
      <c r="S61" s="36"/>
    </row>
    <row r="62" spans="1:19" s="37" customFormat="1" ht="15" customHeight="1">
      <c r="A62" s="35" t="s">
        <v>219</v>
      </c>
      <c r="B62" s="68">
        <f>B55-B56</f>
        <v>3764</v>
      </c>
      <c r="C62" s="35"/>
      <c r="D62" s="35"/>
      <c r="E62" s="35"/>
      <c r="F62" s="35"/>
      <c r="G62" s="35"/>
      <c r="H62" s="35"/>
      <c r="I62" s="35"/>
      <c r="J62" s="35"/>
      <c r="K62" s="35"/>
      <c r="L62" s="35"/>
      <c r="M62" s="35"/>
      <c r="N62" s="35"/>
      <c r="O62" s="35"/>
      <c r="P62" s="36"/>
      <c r="Q62" s="36"/>
      <c r="R62" s="36"/>
      <c r="S62" s="36"/>
    </row>
    <row r="63" spans="1:19" s="37" customFormat="1" ht="15" customHeight="1">
      <c r="A63" s="35" t="s">
        <v>220</v>
      </c>
      <c r="B63" s="68">
        <f>B57-B58</f>
        <v>2684</v>
      </c>
      <c r="C63" s="35"/>
      <c r="D63" s="35"/>
      <c r="E63" s="35"/>
      <c r="F63" s="35"/>
      <c r="G63" s="35"/>
      <c r="H63" s="35"/>
      <c r="I63" s="35"/>
      <c r="J63" s="35"/>
      <c r="K63" s="35"/>
      <c r="L63" s="35"/>
      <c r="M63" s="35"/>
      <c r="N63" s="35"/>
      <c r="O63" s="35"/>
      <c r="P63" s="36"/>
      <c r="Q63" s="36"/>
      <c r="R63" s="36"/>
      <c r="S63" s="36"/>
    </row>
    <row r="64" spans="1:19" s="37" customFormat="1" ht="15" customHeight="1">
      <c r="A64" s="35" t="s">
        <v>221</v>
      </c>
      <c r="B64" s="69">
        <f>B62*B63</f>
        <v>10102576</v>
      </c>
      <c r="C64" s="36"/>
      <c r="D64" s="36"/>
      <c r="E64" s="36"/>
      <c r="F64" s="36"/>
      <c r="G64" s="36"/>
      <c r="H64" s="36"/>
      <c r="I64" s="36"/>
      <c r="J64" s="36"/>
      <c r="K64" s="36"/>
      <c r="L64" s="36"/>
      <c r="M64" s="36"/>
      <c r="N64" s="36"/>
      <c r="O64" s="36"/>
      <c r="P64" s="36"/>
      <c r="Q64" s="36"/>
      <c r="R64" s="36"/>
      <c r="S64" s="36"/>
    </row>
    <row r="65" spans="1:19" s="37" customFormat="1" ht="15" customHeight="1">
      <c r="A65" s="35" t="s">
        <v>222</v>
      </c>
      <c r="B65" s="69">
        <f>SQRT(B64)</f>
        <v>3178.4549705792592</v>
      </c>
      <c r="C65" s="36"/>
      <c r="D65" s="36"/>
      <c r="E65" s="36"/>
      <c r="F65" s="36"/>
      <c r="G65" s="36"/>
      <c r="H65" s="36"/>
      <c r="I65" s="36"/>
      <c r="J65" s="36"/>
      <c r="K65" s="36"/>
      <c r="L65" s="36"/>
      <c r="M65" s="36"/>
      <c r="N65" s="36"/>
      <c r="O65" s="36"/>
      <c r="P65" s="36"/>
      <c r="Q65" s="36"/>
      <c r="R65" s="36"/>
      <c r="S65" s="36"/>
    </row>
    <row r="66" spans="1:19" s="37" customFormat="1" ht="15" customHeight="1">
      <c r="A66" s="35" t="s">
        <v>223</v>
      </c>
      <c r="B66" s="70">
        <f>B61/B65</f>
        <v>0.6808339334773148</v>
      </c>
      <c r="C66" s="38"/>
      <c r="D66" s="38"/>
      <c r="E66" s="38"/>
      <c r="F66" s="38"/>
      <c r="G66" s="38"/>
      <c r="H66" s="38"/>
      <c r="I66" s="38"/>
      <c r="J66" s="38"/>
      <c r="K66" s="38"/>
      <c r="L66" s="38"/>
      <c r="M66" s="38"/>
      <c r="N66" s="38"/>
      <c r="O66" s="38"/>
      <c r="P66" s="36"/>
      <c r="Q66" s="36"/>
      <c r="R66" s="36"/>
      <c r="S66" s="36"/>
    </row>
    <row r="67" spans="1:19" s="37" customFormat="1" ht="15" customHeight="1">
      <c r="A67" s="65" t="s">
        <v>224</v>
      </c>
      <c r="B67" s="71">
        <f>(2*B66)/(1+B66)</f>
        <v>0.81011445558908168</v>
      </c>
      <c r="C67" s="32"/>
      <c r="D67" s="32"/>
      <c r="E67" s="32"/>
      <c r="F67" s="32"/>
      <c r="G67" s="32"/>
      <c r="H67" s="32"/>
      <c r="I67" s="32"/>
      <c r="J67" s="32"/>
      <c r="K67" s="32"/>
      <c r="L67" s="32"/>
      <c r="M67" s="32"/>
      <c r="N67" s="32"/>
      <c r="O67" s="32"/>
      <c r="P67" s="45"/>
      <c r="Q67" s="45"/>
      <c r="R67" s="45"/>
      <c r="S67" s="45"/>
    </row>
    <row r="68" spans="1:19" s="37" customFormat="1">
      <c r="A68" s="45"/>
      <c r="B68" s="72"/>
      <c r="C68" s="45"/>
      <c r="D68" s="73"/>
      <c r="E68" s="36"/>
      <c r="F68" s="73"/>
      <c r="G68" s="36"/>
      <c r="H68" s="73"/>
      <c r="I68" s="36"/>
      <c r="J68" s="73"/>
      <c r="K68" s="36"/>
      <c r="L68" s="73"/>
      <c r="M68" s="36"/>
      <c r="N68" s="36"/>
      <c r="O68" s="45"/>
      <c r="P68" s="45"/>
      <c r="Q68" s="45"/>
      <c r="R68" s="45"/>
      <c r="S68" s="45"/>
    </row>
    <row r="69" spans="1:19" s="37" customFormat="1">
      <c r="A69" s="45"/>
      <c r="B69" s="72"/>
      <c r="C69" s="45"/>
      <c r="D69" s="73"/>
      <c r="E69" s="36"/>
      <c r="F69" s="73"/>
      <c r="G69" s="36"/>
      <c r="H69" s="73"/>
      <c r="I69" s="36"/>
      <c r="J69" s="73"/>
      <c r="K69" s="36"/>
      <c r="L69" s="73"/>
      <c r="M69" s="36"/>
      <c r="N69" s="36"/>
      <c r="O69" s="45"/>
      <c r="P69" s="45"/>
      <c r="Q69" s="45"/>
      <c r="R69" s="45"/>
      <c r="S69" s="45"/>
    </row>
    <row r="70" spans="1:19" s="37" customFormat="1">
      <c r="B70" s="39"/>
      <c r="D70" s="40"/>
      <c r="E70" s="41"/>
      <c r="F70" s="40"/>
      <c r="G70" s="41"/>
      <c r="H70" s="40"/>
      <c r="I70" s="41"/>
      <c r="J70" s="40"/>
      <c r="K70" s="41"/>
      <c r="L70" s="40"/>
      <c r="M70" s="41"/>
      <c r="N70" s="36"/>
      <c r="O70" s="45"/>
      <c r="P70" s="45"/>
      <c r="Q70" s="45"/>
      <c r="R70" s="45"/>
      <c r="S70" s="45"/>
    </row>
    <row r="71" spans="1:19" s="37" customFormat="1">
      <c r="B71" s="39"/>
      <c r="D71" s="40"/>
      <c r="E71" s="41"/>
      <c r="F71" s="40"/>
      <c r="G71" s="41"/>
      <c r="H71" s="40"/>
      <c r="I71" s="41"/>
      <c r="J71" s="40"/>
      <c r="K71" s="41"/>
      <c r="L71" s="40"/>
      <c r="M71" s="41"/>
      <c r="N71" s="36"/>
      <c r="O71" s="45"/>
      <c r="P71" s="45"/>
      <c r="Q71" s="45"/>
      <c r="R71" s="45"/>
      <c r="S71" s="45"/>
    </row>
  </sheetData>
  <mergeCells count="4">
    <mergeCell ref="A45:B45"/>
    <mergeCell ref="A1:M1"/>
    <mergeCell ref="C46:M46"/>
    <mergeCell ref="A46:B46"/>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H46"/>
  <sheetViews>
    <sheetView workbookViewId="0">
      <selection activeCell="H20" sqref="A1:AH46"/>
    </sheetView>
  </sheetViews>
  <sheetFormatPr defaultRowHeight="14.25"/>
  <cols>
    <col min="1" max="1" width="4.42578125" style="19" bestFit="1" customWidth="1"/>
    <col min="2" max="2" width="25.7109375" style="10" customWidth="1"/>
    <col min="3" max="33" width="4.7109375" style="15" customWidth="1"/>
    <col min="34" max="34" width="12.140625" style="14" bestFit="1" customWidth="1"/>
    <col min="35" max="16384" width="9.140625" style="14"/>
  </cols>
  <sheetData>
    <row r="1" spans="1:34" s="16" customFormat="1" ht="15" customHeight="1">
      <c r="A1" s="104" t="s">
        <v>148</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105"/>
    </row>
    <row r="2" spans="1:34" s="16" customFormat="1">
      <c r="A2" s="89" t="s">
        <v>0</v>
      </c>
      <c r="B2" s="89" t="s">
        <v>149</v>
      </c>
      <c r="C2" s="89" t="s">
        <v>93</v>
      </c>
      <c r="D2" s="48">
        <v>1</v>
      </c>
      <c r="E2" s="48">
        <v>2</v>
      </c>
      <c r="F2" s="48">
        <v>3</v>
      </c>
      <c r="G2" s="48">
        <v>4</v>
      </c>
      <c r="H2" s="48">
        <v>5</v>
      </c>
      <c r="I2" s="48">
        <v>6</v>
      </c>
      <c r="J2" s="48">
        <v>7</v>
      </c>
      <c r="K2" s="48">
        <v>8</v>
      </c>
      <c r="L2" s="48">
        <v>9</v>
      </c>
      <c r="M2" s="48">
        <v>10</v>
      </c>
      <c r="N2" s="48">
        <v>11</v>
      </c>
      <c r="O2" s="48">
        <v>12</v>
      </c>
      <c r="P2" s="48">
        <v>13</v>
      </c>
      <c r="Q2" s="48">
        <v>14</v>
      </c>
      <c r="R2" s="48">
        <v>15</v>
      </c>
      <c r="S2" s="48">
        <v>16</v>
      </c>
      <c r="T2" s="48">
        <v>17</v>
      </c>
      <c r="U2" s="48">
        <v>18</v>
      </c>
      <c r="V2" s="48">
        <v>19</v>
      </c>
      <c r="W2" s="48">
        <v>20</v>
      </c>
      <c r="X2" s="48">
        <v>21</v>
      </c>
      <c r="Y2" s="48">
        <v>22</v>
      </c>
      <c r="Z2" s="48">
        <v>23</v>
      </c>
      <c r="AA2" s="48">
        <v>24</v>
      </c>
      <c r="AB2" s="48">
        <v>25</v>
      </c>
      <c r="AC2" s="48">
        <v>26</v>
      </c>
      <c r="AD2" s="48">
        <v>27</v>
      </c>
      <c r="AE2" s="48">
        <v>28</v>
      </c>
      <c r="AF2" s="48">
        <v>29</v>
      </c>
      <c r="AG2" s="48">
        <v>30</v>
      </c>
      <c r="AH2" s="99" t="s">
        <v>2</v>
      </c>
    </row>
    <row r="3" spans="1:34" s="16" customFormat="1">
      <c r="A3" s="90"/>
      <c r="B3" s="90"/>
      <c r="C3" s="90"/>
      <c r="D3" s="48" t="s">
        <v>5</v>
      </c>
      <c r="E3" s="48" t="s">
        <v>7</v>
      </c>
      <c r="F3" s="48" t="s">
        <v>6</v>
      </c>
      <c r="G3" s="48" t="s">
        <v>10</v>
      </c>
      <c r="H3" s="48" t="s">
        <v>8</v>
      </c>
      <c r="I3" s="48" t="s">
        <v>10</v>
      </c>
      <c r="J3" s="48" t="s">
        <v>6</v>
      </c>
      <c r="K3" s="48" t="s">
        <v>8</v>
      </c>
      <c r="L3" s="48" t="s">
        <v>8</v>
      </c>
      <c r="M3" s="48" t="s">
        <v>6</v>
      </c>
      <c r="N3" s="48" t="s">
        <v>7</v>
      </c>
      <c r="O3" s="48" t="s">
        <v>9</v>
      </c>
      <c r="P3" s="48" t="s">
        <v>10</v>
      </c>
      <c r="Q3" s="48" t="s">
        <v>10</v>
      </c>
      <c r="R3" s="48" t="s">
        <v>6</v>
      </c>
      <c r="S3" s="48" t="s">
        <v>5</v>
      </c>
      <c r="T3" s="48" t="s">
        <v>6</v>
      </c>
      <c r="U3" s="48" t="s">
        <v>10</v>
      </c>
      <c r="V3" s="48" t="s">
        <v>7</v>
      </c>
      <c r="W3" s="48" t="s">
        <v>8</v>
      </c>
      <c r="X3" s="48" t="s">
        <v>9</v>
      </c>
      <c r="Y3" s="48" t="s">
        <v>5</v>
      </c>
      <c r="Z3" s="48" t="s">
        <v>7</v>
      </c>
      <c r="AA3" s="48" t="s">
        <v>9</v>
      </c>
      <c r="AB3" s="48" t="s">
        <v>7</v>
      </c>
      <c r="AC3" s="48" t="s">
        <v>8</v>
      </c>
      <c r="AD3" s="48" t="s">
        <v>5</v>
      </c>
      <c r="AE3" s="48" t="s">
        <v>9</v>
      </c>
      <c r="AF3" s="48" t="s">
        <v>9</v>
      </c>
      <c r="AG3" s="48" t="s">
        <v>5</v>
      </c>
      <c r="AH3" s="100"/>
    </row>
    <row r="4" spans="1:34">
      <c r="A4" s="18">
        <f>'Data Sampel'!A4</f>
        <v>1</v>
      </c>
      <c r="B4" s="6" t="str">
        <f>'Data Sampel'!B4</f>
        <v>Ahmad Mawahib Bayhaqi</v>
      </c>
      <c r="C4" s="13">
        <v>1</v>
      </c>
      <c r="D4" s="13">
        <v>4</v>
      </c>
      <c r="E4" s="13">
        <v>3</v>
      </c>
      <c r="F4" s="13">
        <v>2</v>
      </c>
      <c r="G4" s="13">
        <v>1</v>
      </c>
      <c r="H4" s="13">
        <v>1</v>
      </c>
      <c r="I4" s="13">
        <v>1</v>
      </c>
      <c r="J4" s="13">
        <v>2</v>
      </c>
      <c r="K4" s="13">
        <v>3</v>
      </c>
      <c r="L4" s="13">
        <v>3</v>
      </c>
      <c r="M4" s="13">
        <v>3</v>
      </c>
      <c r="N4" s="13">
        <v>2</v>
      </c>
      <c r="O4" s="13">
        <v>1</v>
      </c>
      <c r="P4" s="13">
        <v>4</v>
      </c>
      <c r="Q4" s="13">
        <v>3</v>
      </c>
      <c r="R4" s="13">
        <v>2</v>
      </c>
      <c r="S4" s="13">
        <v>1</v>
      </c>
      <c r="T4" s="13">
        <v>1</v>
      </c>
      <c r="U4" s="13">
        <v>4</v>
      </c>
      <c r="V4" s="13">
        <v>3</v>
      </c>
      <c r="W4" s="13">
        <v>2</v>
      </c>
      <c r="X4" s="13">
        <v>1</v>
      </c>
      <c r="Y4" s="13">
        <v>4</v>
      </c>
      <c r="Z4" s="13">
        <v>2</v>
      </c>
      <c r="AA4" s="13">
        <v>2</v>
      </c>
      <c r="AB4" s="13">
        <v>1</v>
      </c>
      <c r="AC4" s="13">
        <v>2</v>
      </c>
      <c r="AD4" s="13">
        <v>1</v>
      </c>
      <c r="AE4" s="13">
        <v>2</v>
      </c>
      <c r="AF4" s="13">
        <v>2</v>
      </c>
      <c r="AG4" s="13">
        <v>3</v>
      </c>
      <c r="AH4" s="13">
        <f t="shared" ref="AH4:AH13" si="0">SUM(D4:AG4)</f>
        <v>66</v>
      </c>
    </row>
    <row r="5" spans="1:34">
      <c r="A5" s="18">
        <f>'Data Sampel'!A5</f>
        <v>2</v>
      </c>
      <c r="B5" s="6" t="str">
        <f>'Data Sampel'!B5</f>
        <v>Adimul Farhi</v>
      </c>
      <c r="C5" s="13">
        <v>1</v>
      </c>
      <c r="D5" s="13">
        <v>4</v>
      </c>
      <c r="E5" s="13">
        <v>3</v>
      </c>
      <c r="F5" s="13">
        <v>1</v>
      </c>
      <c r="G5" s="13">
        <v>1</v>
      </c>
      <c r="H5" s="13">
        <v>2</v>
      </c>
      <c r="I5" s="13">
        <v>3</v>
      </c>
      <c r="J5" s="13">
        <v>2</v>
      </c>
      <c r="K5" s="13">
        <v>1</v>
      </c>
      <c r="L5" s="13">
        <v>3</v>
      </c>
      <c r="M5" s="13">
        <v>1</v>
      </c>
      <c r="N5" s="13">
        <v>2</v>
      </c>
      <c r="O5" s="13">
        <v>2</v>
      </c>
      <c r="P5" s="13">
        <v>2</v>
      </c>
      <c r="Q5" s="13">
        <v>3</v>
      </c>
      <c r="R5" s="13">
        <v>2</v>
      </c>
      <c r="S5" s="13">
        <v>3</v>
      </c>
      <c r="T5" s="13">
        <v>3</v>
      </c>
      <c r="U5" s="13">
        <v>4</v>
      </c>
      <c r="V5" s="13">
        <v>4</v>
      </c>
      <c r="W5" s="13">
        <v>4</v>
      </c>
      <c r="X5" s="13">
        <v>1</v>
      </c>
      <c r="Y5" s="13">
        <v>1</v>
      </c>
      <c r="Z5" s="13">
        <v>2</v>
      </c>
      <c r="AA5" s="13">
        <v>2</v>
      </c>
      <c r="AB5" s="13">
        <v>3</v>
      </c>
      <c r="AC5" s="13">
        <v>2</v>
      </c>
      <c r="AD5" s="13">
        <v>1</v>
      </c>
      <c r="AE5" s="13">
        <v>2</v>
      </c>
      <c r="AF5" s="13">
        <v>2</v>
      </c>
      <c r="AG5" s="13">
        <v>1</v>
      </c>
      <c r="AH5" s="13">
        <f t="shared" si="0"/>
        <v>67</v>
      </c>
    </row>
    <row r="6" spans="1:34">
      <c r="A6" s="18">
        <f>'Data Sampel'!A6</f>
        <v>3</v>
      </c>
      <c r="B6" s="6" t="str">
        <f>'Data Sampel'!B6</f>
        <v>Artha Nicgara Bella Wijaya</v>
      </c>
      <c r="C6" s="13">
        <v>1</v>
      </c>
      <c r="D6" s="13">
        <v>4</v>
      </c>
      <c r="E6" s="13">
        <v>3</v>
      </c>
      <c r="F6" s="13">
        <v>2</v>
      </c>
      <c r="G6" s="13">
        <v>2</v>
      </c>
      <c r="H6" s="13">
        <v>2</v>
      </c>
      <c r="I6" s="13">
        <v>3</v>
      </c>
      <c r="J6" s="13">
        <v>2</v>
      </c>
      <c r="K6" s="13">
        <v>1</v>
      </c>
      <c r="L6" s="13">
        <v>3</v>
      </c>
      <c r="M6" s="13">
        <v>1</v>
      </c>
      <c r="N6" s="13">
        <v>2</v>
      </c>
      <c r="O6" s="13">
        <v>2</v>
      </c>
      <c r="P6" s="13">
        <v>2</v>
      </c>
      <c r="Q6" s="13">
        <v>3</v>
      </c>
      <c r="R6" s="13">
        <v>2</v>
      </c>
      <c r="S6" s="13">
        <v>3</v>
      </c>
      <c r="T6" s="13">
        <v>3</v>
      </c>
      <c r="U6" s="13">
        <v>4</v>
      </c>
      <c r="V6" s="13">
        <v>4</v>
      </c>
      <c r="W6" s="13">
        <v>4</v>
      </c>
      <c r="X6" s="13">
        <v>1</v>
      </c>
      <c r="Y6" s="13">
        <v>4</v>
      </c>
      <c r="Z6" s="13">
        <v>2</v>
      </c>
      <c r="AA6" s="13">
        <v>2</v>
      </c>
      <c r="AB6" s="13">
        <v>2</v>
      </c>
      <c r="AC6" s="13">
        <v>5</v>
      </c>
      <c r="AD6" s="13">
        <v>1</v>
      </c>
      <c r="AE6" s="13">
        <v>2</v>
      </c>
      <c r="AF6" s="13">
        <v>2</v>
      </c>
      <c r="AG6" s="13">
        <v>1</v>
      </c>
      <c r="AH6" s="13">
        <f t="shared" si="0"/>
        <v>74</v>
      </c>
    </row>
    <row r="7" spans="1:34">
      <c r="A7" s="18">
        <f>'Data Sampel'!A7</f>
        <v>4</v>
      </c>
      <c r="B7" s="6" t="str">
        <f>'Data Sampel'!B7</f>
        <v>Akbar Arrahman</v>
      </c>
      <c r="C7" s="13">
        <v>1</v>
      </c>
      <c r="D7" s="13">
        <v>4</v>
      </c>
      <c r="E7" s="13">
        <v>3</v>
      </c>
      <c r="F7" s="13">
        <v>2</v>
      </c>
      <c r="G7" s="13">
        <v>2</v>
      </c>
      <c r="H7" s="13">
        <v>2</v>
      </c>
      <c r="I7" s="13">
        <v>3</v>
      </c>
      <c r="J7" s="13">
        <v>2</v>
      </c>
      <c r="K7" s="13">
        <v>1</v>
      </c>
      <c r="L7" s="13">
        <v>3</v>
      </c>
      <c r="M7" s="13">
        <v>1</v>
      </c>
      <c r="N7" s="13">
        <v>2</v>
      </c>
      <c r="O7" s="13">
        <v>2</v>
      </c>
      <c r="P7" s="13">
        <v>2</v>
      </c>
      <c r="Q7" s="13">
        <v>3</v>
      </c>
      <c r="R7" s="13">
        <v>2</v>
      </c>
      <c r="S7" s="13">
        <v>3</v>
      </c>
      <c r="T7" s="13">
        <v>3</v>
      </c>
      <c r="U7" s="13">
        <v>4</v>
      </c>
      <c r="V7" s="13">
        <v>4</v>
      </c>
      <c r="W7" s="13">
        <v>4</v>
      </c>
      <c r="X7" s="13">
        <v>1</v>
      </c>
      <c r="Y7" s="13">
        <v>1</v>
      </c>
      <c r="Z7" s="13">
        <v>2</v>
      </c>
      <c r="AA7" s="13">
        <v>2</v>
      </c>
      <c r="AB7" s="13">
        <v>1</v>
      </c>
      <c r="AC7" s="13">
        <v>4</v>
      </c>
      <c r="AD7" s="13">
        <v>2</v>
      </c>
      <c r="AE7" s="13">
        <v>2</v>
      </c>
      <c r="AF7" s="13">
        <v>2</v>
      </c>
      <c r="AG7" s="13">
        <v>1</v>
      </c>
      <c r="AH7" s="13">
        <f t="shared" si="0"/>
        <v>70</v>
      </c>
    </row>
    <row r="8" spans="1:34">
      <c r="A8" s="18">
        <f>'Data Sampel'!A8</f>
        <v>5</v>
      </c>
      <c r="B8" s="6" t="str">
        <f>'Data Sampel'!B8</f>
        <v>Alfi  Bintang Manunggal</v>
      </c>
      <c r="C8" s="13">
        <v>1</v>
      </c>
      <c r="D8" s="13">
        <v>4</v>
      </c>
      <c r="E8" s="13">
        <v>3</v>
      </c>
      <c r="F8" s="13">
        <v>2</v>
      </c>
      <c r="G8" s="13">
        <v>2</v>
      </c>
      <c r="H8" s="13">
        <v>4</v>
      </c>
      <c r="I8" s="13">
        <v>3</v>
      </c>
      <c r="J8" s="13">
        <v>3</v>
      </c>
      <c r="K8" s="13">
        <v>3</v>
      </c>
      <c r="L8" s="13">
        <v>1</v>
      </c>
      <c r="M8" s="13">
        <v>1</v>
      </c>
      <c r="N8" s="13">
        <v>1</v>
      </c>
      <c r="O8" s="13">
        <v>1</v>
      </c>
      <c r="P8" s="13">
        <v>3</v>
      </c>
      <c r="Q8" s="13">
        <v>1</v>
      </c>
      <c r="R8" s="13">
        <v>4</v>
      </c>
      <c r="S8" s="13">
        <v>2</v>
      </c>
      <c r="T8" s="13">
        <v>3</v>
      </c>
      <c r="U8" s="13">
        <v>1</v>
      </c>
      <c r="V8" s="13">
        <v>3</v>
      </c>
      <c r="W8" s="13">
        <v>1</v>
      </c>
      <c r="X8" s="13">
        <v>1</v>
      </c>
      <c r="Y8" s="13">
        <v>1</v>
      </c>
      <c r="Z8" s="13">
        <v>2</v>
      </c>
      <c r="AA8" s="13">
        <v>2</v>
      </c>
      <c r="AB8" s="13">
        <v>2</v>
      </c>
      <c r="AC8" s="13">
        <v>5</v>
      </c>
      <c r="AD8" s="13">
        <v>1</v>
      </c>
      <c r="AE8" s="13">
        <v>2</v>
      </c>
      <c r="AF8" s="13">
        <v>2</v>
      </c>
      <c r="AG8" s="13">
        <v>1</v>
      </c>
      <c r="AH8" s="13">
        <f t="shared" si="0"/>
        <v>65</v>
      </c>
    </row>
    <row r="9" spans="1:34">
      <c r="A9" s="18">
        <f>'Data Sampel'!A9</f>
        <v>6</v>
      </c>
      <c r="B9" s="6" t="str">
        <f>'Data Sampel'!B9</f>
        <v>Amsharul Khusnaini</v>
      </c>
      <c r="C9" s="13">
        <v>1</v>
      </c>
      <c r="D9" s="13">
        <v>4</v>
      </c>
      <c r="E9" s="13">
        <v>3</v>
      </c>
      <c r="F9" s="13">
        <v>2</v>
      </c>
      <c r="G9" s="13">
        <v>2</v>
      </c>
      <c r="H9" s="13">
        <v>1</v>
      </c>
      <c r="I9" s="13">
        <v>3</v>
      </c>
      <c r="J9" s="13">
        <v>4</v>
      </c>
      <c r="K9" s="13">
        <v>1</v>
      </c>
      <c r="L9" s="13">
        <v>3</v>
      </c>
      <c r="M9" s="13">
        <v>1</v>
      </c>
      <c r="N9" s="13">
        <v>1</v>
      </c>
      <c r="O9" s="13">
        <v>2</v>
      </c>
      <c r="P9" s="13">
        <v>2</v>
      </c>
      <c r="Q9" s="13">
        <v>3</v>
      </c>
      <c r="R9" s="13">
        <v>1</v>
      </c>
      <c r="S9" s="13">
        <v>3</v>
      </c>
      <c r="T9" s="13">
        <v>3</v>
      </c>
      <c r="U9" s="13">
        <v>1</v>
      </c>
      <c r="V9" s="13">
        <v>3</v>
      </c>
      <c r="W9" s="13">
        <v>2</v>
      </c>
      <c r="X9" s="13">
        <v>1</v>
      </c>
      <c r="Y9" s="13">
        <v>1</v>
      </c>
      <c r="Z9" s="13">
        <v>1</v>
      </c>
      <c r="AA9" s="13">
        <v>2</v>
      </c>
      <c r="AB9" s="13">
        <v>2</v>
      </c>
      <c r="AC9" s="13">
        <v>5</v>
      </c>
      <c r="AD9" s="13">
        <v>2</v>
      </c>
      <c r="AE9" s="13">
        <v>2</v>
      </c>
      <c r="AF9" s="13">
        <v>2</v>
      </c>
      <c r="AG9" s="13">
        <v>1</v>
      </c>
      <c r="AH9" s="13">
        <f t="shared" si="0"/>
        <v>64</v>
      </c>
    </row>
    <row r="10" spans="1:34">
      <c r="A10" s="18">
        <f>'Data Sampel'!A10</f>
        <v>7</v>
      </c>
      <c r="B10" s="6" t="str">
        <f>'Data Sampel'!B10</f>
        <v>Intan Muhammad Nurmansyah</v>
      </c>
      <c r="C10" s="13">
        <v>1</v>
      </c>
      <c r="D10" s="13">
        <v>4</v>
      </c>
      <c r="E10" s="13">
        <v>2</v>
      </c>
      <c r="F10" s="13">
        <v>2</v>
      </c>
      <c r="G10" s="13">
        <v>1</v>
      </c>
      <c r="H10" s="13">
        <v>2</v>
      </c>
      <c r="I10" s="13">
        <v>2</v>
      </c>
      <c r="J10" s="13">
        <v>4</v>
      </c>
      <c r="K10" s="13">
        <v>3</v>
      </c>
      <c r="L10" s="13">
        <v>3</v>
      </c>
      <c r="M10" s="13">
        <v>4</v>
      </c>
      <c r="N10" s="13">
        <v>2</v>
      </c>
      <c r="O10" s="13">
        <v>2</v>
      </c>
      <c r="P10" s="13">
        <v>4</v>
      </c>
      <c r="Q10" s="13">
        <v>3</v>
      </c>
      <c r="R10" s="13">
        <v>4</v>
      </c>
      <c r="S10" s="13">
        <v>2</v>
      </c>
      <c r="T10" s="13">
        <v>2</v>
      </c>
      <c r="U10" s="13">
        <v>1</v>
      </c>
      <c r="V10" s="13">
        <v>4</v>
      </c>
      <c r="W10" s="13">
        <v>3</v>
      </c>
      <c r="X10" s="13">
        <v>3</v>
      </c>
      <c r="Y10" s="13">
        <v>4</v>
      </c>
      <c r="Z10" s="13">
        <v>4</v>
      </c>
      <c r="AA10" s="13">
        <v>2</v>
      </c>
      <c r="AB10" s="13">
        <v>3</v>
      </c>
      <c r="AC10" s="13">
        <v>1</v>
      </c>
      <c r="AD10" s="13">
        <v>1</v>
      </c>
      <c r="AE10" s="13">
        <v>4</v>
      </c>
      <c r="AF10" s="13">
        <v>4</v>
      </c>
      <c r="AG10" s="13">
        <v>1</v>
      </c>
      <c r="AH10" s="13">
        <f t="shared" si="0"/>
        <v>81</v>
      </c>
    </row>
    <row r="11" spans="1:34">
      <c r="A11" s="18">
        <f>'Data Sampel'!A11</f>
        <v>8</v>
      </c>
      <c r="B11" s="6" t="str">
        <f>'Data Sampel'!B11</f>
        <v>Ahmad Muzacky Zaenul Mufid</v>
      </c>
      <c r="C11" s="13">
        <v>1</v>
      </c>
      <c r="D11" s="13">
        <v>4</v>
      </c>
      <c r="E11" s="13">
        <v>3</v>
      </c>
      <c r="F11" s="13">
        <v>4</v>
      </c>
      <c r="G11" s="13">
        <v>3</v>
      </c>
      <c r="H11" s="13">
        <v>2</v>
      </c>
      <c r="I11" s="13">
        <v>3</v>
      </c>
      <c r="J11" s="13">
        <v>4</v>
      </c>
      <c r="K11" s="13">
        <v>1</v>
      </c>
      <c r="L11" s="13">
        <v>1</v>
      </c>
      <c r="M11" s="13">
        <v>3</v>
      </c>
      <c r="N11" s="13">
        <v>4</v>
      </c>
      <c r="O11" s="13">
        <v>2</v>
      </c>
      <c r="P11" s="13">
        <v>3</v>
      </c>
      <c r="Q11" s="13">
        <v>2</v>
      </c>
      <c r="R11" s="13">
        <v>4</v>
      </c>
      <c r="S11" s="13">
        <v>2</v>
      </c>
      <c r="T11" s="13">
        <v>4</v>
      </c>
      <c r="U11" s="13">
        <v>4</v>
      </c>
      <c r="V11" s="13">
        <v>2</v>
      </c>
      <c r="W11" s="13">
        <v>1</v>
      </c>
      <c r="X11" s="13">
        <v>3</v>
      </c>
      <c r="Y11" s="13">
        <v>4</v>
      </c>
      <c r="Z11" s="13">
        <v>5</v>
      </c>
      <c r="AA11" s="13">
        <v>2</v>
      </c>
      <c r="AB11" s="13">
        <v>3</v>
      </c>
      <c r="AC11" s="13">
        <v>1</v>
      </c>
      <c r="AD11" s="13">
        <v>2</v>
      </c>
      <c r="AE11" s="13">
        <v>4</v>
      </c>
      <c r="AF11" s="13">
        <v>4</v>
      </c>
      <c r="AG11" s="13">
        <v>1</v>
      </c>
      <c r="AH11" s="13">
        <f t="shared" si="0"/>
        <v>85</v>
      </c>
    </row>
    <row r="12" spans="1:34">
      <c r="A12" s="18">
        <f>'Data Sampel'!A12</f>
        <v>9</v>
      </c>
      <c r="B12" s="6" t="str">
        <f>'Data Sampel'!B12</f>
        <v>Arju Naja Taufiqur Rohman</v>
      </c>
      <c r="C12" s="13">
        <v>1</v>
      </c>
      <c r="D12" s="13">
        <v>4</v>
      </c>
      <c r="E12" s="13">
        <v>3</v>
      </c>
      <c r="F12" s="13">
        <v>4</v>
      </c>
      <c r="G12" s="13">
        <v>3</v>
      </c>
      <c r="H12" s="13">
        <v>2</v>
      </c>
      <c r="I12" s="13">
        <v>3</v>
      </c>
      <c r="J12" s="13">
        <v>1</v>
      </c>
      <c r="K12" s="13">
        <v>3</v>
      </c>
      <c r="L12" s="13">
        <v>2</v>
      </c>
      <c r="M12" s="13">
        <v>2</v>
      </c>
      <c r="N12" s="13">
        <v>4</v>
      </c>
      <c r="O12" s="13">
        <v>1</v>
      </c>
      <c r="P12" s="13">
        <v>1</v>
      </c>
      <c r="Q12" s="13">
        <v>2</v>
      </c>
      <c r="R12" s="13">
        <v>4</v>
      </c>
      <c r="S12" s="13">
        <v>2</v>
      </c>
      <c r="T12" s="13">
        <v>2</v>
      </c>
      <c r="U12" s="13">
        <v>1</v>
      </c>
      <c r="V12" s="13">
        <v>3</v>
      </c>
      <c r="W12" s="13">
        <v>4</v>
      </c>
      <c r="X12" s="13">
        <v>3</v>
      </c>
      <c r="Y12" s="13">
        <v>4</v>
      </c>
      <c r="Z12" s="13">
        <v>4</v>
      </c>
      <c r="AA12" s="13">
        <v>2</v>
      </c>
      <c r="AB12" s="13">
        <v>3</v>
      </c>
      <c r="AC12" s="13">
        <v>1</v>
      </c>
      <c r="AD12" s="13">
        <v>2</v>
      </c>
      <c r="AE12" s="13">
        <v>4</v>
      </c>
      <c r="AF12" s="13">
        <v>4</v>
      </c>
      <c r="AG12" s="13">
        <v>1</v>
      </c>
      <c r="AH12" s="13">
        <f t="shared" si="0"/>
        <v>79</v>
      </c>
    </row>
    <row r="13" spans="1:34">
      <c r="A13" s="18">
        <f>'Data Sampel'!A13</f>
        <v>10</v>
      </c>
      <c r="B13" s="6" t="str">
        <f>'Data Sampel'!B13</f>
        <v>Aldiansyah Kharisma Putra</v>
      </c>
      <c r="C13" s="13">
        <v>1</v>
      </c>
      <c r="D13" s="13">
        <v>4</v>
      </c>
      <c r="E13" s="13">
        <v>2</v>
      </c>
      <c r="F13" s="13">
        <v>2</v>
      </c>
      <c r="G13" s="13">
        <v>1</v>
      </c>
      <c r="H13" s="13">
        <v>1</v>
      </c>
      <c r="I13" s="13">
        <v>1</v>
      </c>
      <c r="J13" s="13">
        <v>3</v>
      </c>
      <c r="K13" s="13">
        <v>2</v>
      </c>
      <c r="L13" s="13">
        <v>3</v>
      </c>
      <c r="M13" s="13">
        <v>1</v>
      </c>
      <c r="N13" s="13">
        <v>3</v>
      </c>
      <c r="O13" s="13">
        <v>2</v>
      </c>
      <c r="P13" s="13">
        <v>3</v>
      </c>
      <c r="Q13" s="13">
        <v>3</v>
      </c>
      <c r="R13" s="13">
        <v>5</v>
      </c>
      <c r="S13" s="13">
        <v>2</v>
      </c>
      <c r="T13" s="13">
        <v>1</v>
      </c>
      <c r="U13" s="13">
        <v>3</v>
      </c>
      <c r="V13" s="13">
        <v>3</v>
      </c>
      <c r="W13" s="13">
        <v>1</v>
      </c>
      <c r="X13" s="13">
        <v>3</v>
      </c>
      <c r="Y13" s="13">
        <v>4</v>
      </c>
      <c r="Z13" s="13">
        <v>4</v>
      </c>
      <c r="AA13" s="13">
        <v>2</v>
      </c>
      <c r="AB13" s="13">
        <v>3</v>
      </c>
      <c r="AC13" s="13">
        <v>1</v>
      </c>
      <c r="AD13" s="13">
        <v>2</v>
      </c>
      <c r="AE13" s="13">
        <v>4</v>
      </c>
      <c r="AF13" s="13">
        <v>4</v>
      </c>
      <c r="AG13" s="13">
        <v>1</v>
      </c>
      <c r="AH13" s="13">
        <f t="shared" si="0"/>
        <v>74</v>
      </c>
    </row>
    <row r="14" spans="1:34">
      <c r="A14" s="18">
        <f>'Data Sampel'!A14</f>
        <v>11</v>
      </c>
      <c r="B14" s="6" t="str">
        <f>'Data Sampel'!B14</f>
        <v>Bagas Eka Adi Saputra</v>
      </c>
      <c r="C14" s="13">
        <v>1</v>
      </c>
      <c r="D14" s="13">
        <v>4</v>
      </c>
      <c r="E14" s="13">
        <v>3</v>
      </c>
      <c r="F14" s="13">
        <v>2</v>
      </c>
      <c r="G14" s="13">
        <v>2</v>
      </c>
      <c r="H14" s="13">
        <v>2</v>
      </c>
      <c r="I14" s="13">
        <v>3</v>
      </c>
      <c r="J14" s="13">
        <v>2</v>
      </c>
      <c r="K14" s="13">
        <v>1</v>
      </c>
      <c r="L14" s="13">
        <v>3</v>
      </c>
      <c r="M14" s="13">
        <v>1</v>
      </c>
      <c r="N14" s="13">
        <v>3</v>
      </c>
      <c r="O14" s="13">
        <v>1</v>
      </c>
      <c r="P14" s="13">
        <v>4</v>
      </c>
      <c r="Q14" s="13">
        <v>2</v>
      </c>
      <c r="R14" s="13">
        <v>4</v>
      </c>
      <c r="S14" s="13">
        <v>2</v>
      </c>
      <c r="T14" s="13">
        <v>1</v>
      </c>
      <c r="U14" s="13">
        <v>3</v>
      </c>
      <c r="V14" s="13">
        <v>3</v>
      </c>
      <c r="W14" s="13">
        <v>1</v>
      </c>
      <c r="X14" s="13">
        <v>3</v>
      </c>
      <c r="Y14" s="13">
        <v>4</v>
      </c>
      <c r="Z14" s="13">
        <v>4</v>
      </c>
      <c r="AA14" s="13">
        <v>2</v>
      </c>
      <c r="AB14" s="13">
        <v>3</v>
      </c>
      <c r="AC14" s="13">
        <v>1</v>
      </c>
      <c r="AD14" s="13">
        <v>2</v>
      </c>
      <c r="AE14" s="13">
        <v>4</v>
      </c>
      <c r="AF14" s="13">
        <v>4</v>
      </c>
      <c r="AG14" s="13">
        <v>1</v>
      </c>
      <c r="AH14" s="13">
        <f t="shared" ref="AH14:AH44" si="1">SUM(D14:AG14)</f>
        <v>75</v>
      </c>
    </row>
    <row r="15" spans="1:34">
      <c r="A15" s="18">
        <f>'Data Sampel'!A15</f>
        <v>12</v>
      </c>
      <c r="B15" s="6" t="str">
        <f>'Data Sampel'!B15</f>
        <v>Haqqi Alhabsyi</v>
      </c>
      <c r="C15" s="13">
        <v>1</v>
      </c>
      <c r="D15" s="13">
        <v>4</v>
      </c>
      <c r="E15" s="13">
        <v>3</v>
      </c>
      <c r="F15" s="13">
        <v>2</v>
      </c>
      <c r="G15" s="13">
        <v>2</v>
      </c>
      <c r="H15" s="13">
        <v>2</v>
      </c>
      <c r="I15" s="13">
        <v>3</v>
      </c>
      <c r="J15" s="13">
        <v>4</v>
      </c>
      <c r="K15" s="13">
        <v>4</v>
      </c>
      <c r="L15" s="13">
        <v>3</v>
      </c>
      <c r="M15" s="13">
        <v>2</v>
      </c>
      <c r="N15" s="13">
        <v>2</v>
      </c>
      <c r="O15" s="13">
        <v>2</v>
      </c>
      <c r="P15" s="13">
        <v>1</v>
      </c>
      <c r="Q15" s="13">
        <v>4</v>
      </c>
      <c r="R15" s="13">
        <v>4</v>
      </c>
      <c r="S15" s="13">
        <v>2</v>
      </c>
      <c r="T15" s="13">
        <v>1</v>
      </c>
      <c r="U15" s="13">
        <v>3</v>
      </c>
      <c r="V15" s="13">
        <v>3</v>
      </c>
      <c r="W15" s="13">
        <v>1</v>
      </c>
      <c r="X15" s="13">
        <v>3</v>
      </c>
      <c r="Y15" s="13">
        <v>4</v>
      </c>
      <c r="Z15" s="13">
        <v>4</v>
      </c>
      <c r="AA15" s="13">
        <v>2</v>
      </c>
      <c r="AB15" s="13">
        <v>3</v>
      </c>
      <c r="AC15" s="13">
        <v>1</v>
      </c>
      <c r="AD15" s="13">
        <v>2</v>
      </c>
      <c r="AE15" s="13">
        <v>4</v>
      </c>
      <c r="AF15" s="13">
        <v>4</v>
      </c>
      <c r="AG15" s="13">
        <v>1</v>
      </c>
      <c r="AH15" s="13">
        <f t="shared" si="1"/>
        <v>80</v>
      </c>
    </row>
    <row r="16" spans="1:34">
      <c r="A16" s="18">
        <f>'Data Sampel'!A16</f>
        <v>13</v>
      </c>
      <c r="B16" s="6" t="str">
        <f>'Data Sampel'!B16</f>
        <v xml:space="preserve">Rizqi Fachrizal </v>
      </c>
      <c r="C16" s="13">
        <v>1</v>
      </c>
      <c r="D16" s="13">
        <v>4</v>
      </c>
      <c r="E16" s="13">
        <v>3</v>
      </c>
      <c r="F16" s="13">
        <v>2</v>
      </c>
      <c r="G16" s="13">
        <v>2</v>
      </c>
      <c r="H16" s="13">
        <v>4</v>
      </c>
      <c r="I16" s="13">
        <v>4</v>
      </c>
      <c r="J16" s="13">
        <v>2</v>
      </c>
      <c r="K16" s="13">
        <v>1</v>
      </c>
      <c r="L16" s="13">
        <v>1</v>
      </c>
      <c r="M16" s="13">
        <v>1</v>
      </c>
      <c r="N16" s="13">
        <v>1</v>
      </c>
      <c r="O16" s="13">
        <v>2</v>
      </c>
      <c r="P16" s="13">
        <v>2</v>
      </c>
      <c r="Q16" s="13">
        <v>3</v>
      </c>
      <c r="R16" s="13">
        <v>4</v>
      </c>
      <c r="S16" s="13">
        <v>2</v>
      </c>
      <c r="T16" s="13">
        <v>1</v>
      </c>
      <c r="U16" s="13">
        <v>3</v>
      </c>
      <c r="V16" s="13">
        <v>3</v>
      </c>
      <c r="W16" s="13">
        <v>1</v>
      </c>
      <c r="X16" s="13">
        <v>3</v>
      </c>
      <c r="Y16" s="13">
        <v>4</v>
      </c>
      <c r="Z16" s="13">
        <v>4</v>
      </c>
      <c r="AA16" s="13">
        <v>5</v>
      </c>
      <c r="AB16" s="13">
        <v>3</v>
      </c>
      <c r="AC16" s="13">
        <v>1</v>
      </c>
      <c r="AD16" s="13">
        <v>2</v>
      </c>
      <c r="AE16" s="13">
        <v>4</v>
      </c>
      <c r="AF16" s="13">
        <v>4</v>
      </c>
      <c r="AG16" s="13">
        <v>1</v>
      </c>
      <c r="AH16" s="13">
        <f t="shared" si="1"/>
        <v>77</v>
      </c>
    </row>
    <row r="17" spans="1:34">
      <c r="A17" s="18">
        <f>'Data Sampel'!A17</f>
        <v>14</v>
      </c>
      <c r="B17" s="6" t="str">
        <f>'Data Sampel'!B17</f>
        <v>Syarif Hidayatulloh</v>
      </c>
      <c r="C17" s="13">
        <v>1</v>
      </c>
      <c r="D17" s="13">
        <v>4</v>
      </c>
      <c r="E17" s="13">
        <v>3</v>
      </c>
      <c r="F17" s="13">
        <v>2</v>
      </c>
      <c r="G17" s="13">
        <v>2</v>
      </c>
      <c r="H17" s="13">
        <v>2</v>
      </c>
      <c r="I17" s="13">
        <v>3</v>
      </c>
      <c r="J17" s="13">
        <v>2</v>
      </c>
      <c r="K17" s="13">
        <v>1</v>
      </c>
      <c r="L17" s="13">
        <v>3</v>
      </c>
      <c r="M17" s="13">
        <v>1</v>
      </c>
      <c r="N17" s="13">
        <v>2</v>
      </c>
      <c r="O17" s="13">
        <v>2</v>
      </c>
      <c r="P17" s="13">
        <v>2</v>
      </c>
      <c r="Q17" s="13">
        <v>3</v>
      </c>
      <c r="R17" s="13">
        <v>4</v>
      </c>
      <c r="S17" s="13">
        <v>2</v>
      </c>
      <c r="T17" s="13">
        <v>1</v>
      </c>
      <c r="U17" s="13">
        <v>3</v>
      </c>
      <c r="V17" s="13">
        <v>3</v>
      </c>
      <c r="W17" s="13">
        <v>1</v>
      </c>
      <c r="X17" s="13">
        <v>3</v>
      </c>
      <c r="Y17" s="13">
        <v>4</v>
      </c>
      <c r="Z17" s="13">
        <v>4</v>
      </c>
      <c r="AA17" s="13">
        <v>2</v>
      </c>
      <c r="AB17" s="13">
        <v>4</v>
      </c>
      <c r="AC17" s="13">
        <v>2</v>
      </c>
      <c r="AD17" s="13">
        <v>5</v>
      </c>
      <c r="AE17" s="13">
        <v>4</v>
      </c>
      <c r="AF17" s="13">
        <v>5</v>
      </c>
      <c r="AG17" s="13">
        <v>3</v>
      </c>
      <c r="AH17" s="13">
        <f t="shared" si="1"/>
        <v>82</v>
      </c>
    </row>
    <row r="18" spans="1:34">
      <c r="A18" s="18">
        <f>'Data Sampel'!A18</f>
        <v>15</v>
      </c>
      <c r="B18" s="6" t="str">
        <f>'Data Sampel'!B18</f>
        <v>Abdullah Zaini</v>
      </c>
      <c r="C18" s="13">
        <v>1</v>
      </c>
      <c r="D18" s="13">
        <v>2</v>
      </c>
      <c r="E18" s="13">
        <v>3</v>
      </c>
      <c r="F18" s="13">
        <v>1</v>
      </c>
      <c r="G18" s="13">
        <v>1</v>
      </c>
      <c r="H18" s="13">
        <v>4</v>
      </c>
      <c r="I18" s="13">
        <v>3</v>
      </c>
      <c r="J18" s="13">
        <v>2</v>
      </c>
      <c r="K18" s="13">
        <v>1</v>
      </c>
      <c r="L18" s="13">
        <v>1</v>
      </c>
      <c r="M18" s="13">
        <v>1</v>
      </c>
      <c r="N18" s="13">
        <v>2</v>
      </c>
      <c r="O18" s="13">
        <v>2</v>
      </c>
      <c r="P18" s="13">
        <v>2</v>
      </c>
      <c r="Q18" s="13">
        <v>3</v>
      </c>
      <c r="R18" s="13">
        <v>2</v>
      </c>
      <c r="S18" s="13" t="s">
        <v>12</v>
      </c>
      <c r="T18" s="13">
        <v>3</v>
      </c>
      <c r="U18" s="13">
        <v>3</v>
      </c>
      <c r="V18" s="13">
        <v>4</v>
      </c>
      <c r="W18" s="13">
        <v>4</v>
      </c>
      <c r="X18" s="13">
        <v>3</v>
      </c>
      <c r="Y18" s="13">
        <v>4</v>
      </c>
      <c r="Z18" s="13">
        <v>4</v>
      </c>
      <c r="AA18" s="13">
        <v>2</v>
      </c>
      <c r="AB18" s="13">
        <v>3</v>
      </c>
      <c r="AC18" s="13">
        <v>1</v>
      </c>
      <c r="AD18" s="13">
        <v>2</v>
      </c>
      <c r="AE18" s="13">
        <v>4</v>
      </c>
      <c r="AF18" s="13">
        <v>4</v>
      </c>
      <c r="AG18" s="13">
        <v>1</v>
      </c>
      <c r="AH18" s="13">
        <f t="shared" si="1"/>
        <v>72</v>
      </c>
    </row>
    <row r="19" spans="1:34">
      <c r="A19" s="18">
        <f>'Data Sampel'!A19</f>
        <v>16</v>
      </c>
      <c r="B19" s="6" t="str">
        <f>'Data Sampel'!B19</f>
        <v>Abdullah Alwy</v>
      </c>
      <c r="C19" s="13">
        <v>1</v>
      </c>
      <c r="D19" s="13">
        <v>4</v>
      </c>
      <c r="E19" s="13">
        <v>3</v>
      </c>
      <c r="F19" s="13">
        <v>2</v>
      </c>
      <c r="G19" s="13">
        <v>1</v>
      </c>
      <c r="H19" s="13">
        <v>2</v>
      </c>
      <c r="I19" s="13">
        <v>3</v>
      </c>
      <c r="J19" s="13">
        <v>3</v>
      </c>
      <c r="K19" s="13">
        <v>3</v>
      </c>
      <c r="L19" s="13">
        <v>4</v>
      </c>
      <c r="M19" s="13">
        <v>1</v>
      </c>
      <c r="N19" s="13">
        <v>3</v>
      </c>
      <c r="O19" s="13">
        <v>3</v>
      </c>
      <c r="P19" s="13">
        <v>3</v>
      </c>
      <c r="Q19" s="13">
        <v>1</v>
      </c>
      <c r="R19" s="13">
        <v>2</v>
      </c>
      <c r="S19" s="13">
        <v>3</v>
      </c>
      <c r="T19" s="13">
        <v>1</v>
      </c>
      <c r="U19" s="13">
        <v>3</v>
      </c>
      <c r="V19" s="13">
        <v>3</v>
      </c>
      <c r="W19" s="13">
        <v>2</v>
      </c>
      <c r="X19" s="13">
        <v>2</v>
      </c>
      <c r="Y19" s="13">
        <v>4</v>
      </c>
      <c r="Z19" s="13">
        <v>3</v>
      </c>
      <c r="AA19" s="13">
        <v>2</v>
      </c>
      <c r="AB19" s="13">
        <v>3</v>
      </c>
      <c r="AC19" s="13">
        <v>1</v>
      </c>
      <c r="AD19" s="13">
        <v>2</v>
      </c>
      <c r="AE19" s="13">
        <v>4</v>
      </c>
      <c r="AF19" s="13">
        <v>4</v>
      </c>
      <c r="AG19" s="13">
        <v>1</v>
      </c>
      <c r="AH19" s="13">
        <f t="shared" si="1"/>
        <v>76</v>
      </c>
    </row>
    <row r="20" spans="1:34">
      <c r="A20" s="18">
        <f>'Data Sampel'!A20</f>
        <v>17</v>
      </c>
      <c r="B20" s="6" t="str">
        <f>'Data Sampel'!B20</f>
        <v>Abdullah Muhammad Syafi`i</v>
      </c>
      <c r="C20" s="13">
        <v>1</v>
      </c>
      <c r="D20" s="13">
        <v>4</v>
      </c>
      <c r="E20" s="13">
        <v>3</v>
      </c>
      <c r="F20" s="13">
        <v>2</v>
      </c>
      <c r="G20" s="13">
        <v>2</v>
      </c>
      <c r="H20" s="13">
        <v>2</v>
      </c>
      <c r="I20" s="13">
        <v>4</v>
      </c>
      <c r="J20" s="13">
        <v>2</v>
      </c>
      <c r="K20" s="13">
        <v>3</v>
      </c>
      <c r="L20" s="13">
        <v>3</v>
      </c>
      <c r="M20" s="13">
        <v>1</v>
      </c>
      <c r="N20" s="13">
        <v>3</v>
      </c>
      <c r="O20" s="13">
        <v>1</v>
      </c>
      <c r="P20" s="13">
        <v>4</v>
      </c>
      <c r="Q20" s="13">
        <v>2</v>
      </c>
      <c r="R20" s="13">
        <v>4</v>
      </c>
      <c r="S20" s="13">
        <v>2</v>
      </c>
      <c r="T20" s="13">
        <v>1</v>
      </c>
      <c r="U20" s="13">
        <v>3</v>
      </c>
      <c r="V20" s="13">
        <v>3</v>
      </c>
      <c r="W20" s="13">
        <v>1</v>
      </c>
      <c r="X20" s="13">
        <v>3</v>
      </c>
      <c r="Y20" s="13">
        <v>4</v>
      </c>
      <c r="Z20" s="13">
        <v>2</v>
      </c>
      <c r="AA20" s="13">
        <v>2</v>
      </c>
      <c r="AB20" s="13">
        <v>3</v>
      </c>
      <c r="AC20" s="13">
        <v>1</v>
      </c>
      <c r="AD20" s="13">
        <v>2</v>
      </c>
      <c r="AE20" s="13">
        <v>4</v>
      </c>
      <c r="AF20" s="13">
        <v>4</v>
      </c>
      <c r="AG20" s="13">
        <v>1</v>
      </c>
      <c r="AH20" s="13">
        <f t="shared" si="1"/>
        <v>76</v>
      </c>
    </row>
    <row r="21" spans="1:34">
      <c r="A21" s="18">
        <f>'Data Sampel'!A21</f>
        <v>18</v>
      </c>
      <c r="B21" s="6" t="str">
        <f>'Data Sampel'!B21</f>
        <v>Abdullah Noor Husein</v>
      </c>
      <c r="C21" s="13">
        <v>1</v>
      </c>
      <c r="D21" s="13">
        <v>4</v>
      </c>
      <c r="E21" s="13">
        <v>3</v>
      </c>
      <c r="F21" s="13">
        <v>2</v>
      </c>
      <c r="G21" s="13">
        <v>2</v>
      </c>
      <c r="H21" s="13">
        <v>2</v>
      </c>
      <c r="I21" s="13">
        <v>4</v>
      </c>
      <c r="J21" s="13">
        <v>2</v>
      </c>
      <c r="K21" s="13">
        <v>3</v>
      </c>
      <c r="L21" s="13">
        <v>3</v>
      </c>
      <c r="M21" s="13">
        <v>1</v>
      </c>
      <c r="N21" s="13">
        <v>3</v>
      </c>
      <c r="O21" s="13">
        <v>1</v>
      </c>
      <c r="P21" s="13">
        <v>4</v>
      </c>
      <c r="Q21" s="13">
        <v>2</v>
      </c>
      <c r="R21" s="13">
        <v>4</v>
      </c>
      <c r="S21" s="13">
        <v>2</v>
      </c>
      <c r="T21" s="13">
        <v>1</v>
      </c>
      <c r="U21" s="13">
        <v>3</v>
      </c>
      <c r="V21" s="13">
        <v>3</v>
      </c>
      <c r="W21" s="13">
        <v>1</v>
      </c>
      <c r="X21" s="13">
        <v>3</v>
      </c>
      <c r="Y21" s="13">
        <v>4</v>
      </c>
      <c r="Z21" s="13">
        <v>4</v>
      </c>
      <c r="AA21" s="13">
        <v>2</v>
      </c>
      <c r="AB21" s="13">
        <v>4</v>
      </c>
      <c r="AC21" s="13">
        <v>2</v>
      </c>
      <c r="AD21" s="13">
        <v>5</v>
      </c>
      <c r="AE21" s="13">
        <v>4</v>
      </c>
      <c r="AF21" s="13">
        <v>1</v>
      </c>
      <c r="AG21" s="13">
        <v>3</v>
      </c>
      <c r="AH21" s="13">
        <f t="shared" si="1"/>
        <v>82</v>
      </c>
    </row>
    <row r="22" spans="1:34">
      <c r="A22" s="18">
        <f>'Data Sampel'!A22</f>
        <v>19</v>
      </c>
      <c r="B22" s="6" t="str">
        <f>'Data Sampel'!B22</f>
        <v>Athallah Akram Falah</v>
      </c>
      <c r="C22" s="13">
        <v>1</v>
      </c>
      <c r="D22" s="13">
        <v>2</v>
      </c>
      <c r="E22" s="13">
        <v>1</v>
      </c>
      <c r="F22" s="13">
        <v>4</v>
      </c>
      <c r="G22" s="13">
        <v>4</v>
      </c>
      <c r="H22" s="13">
        <v>3</v>
      </c>
      <c r="I22" s="13">
        <v>1</v>
      </c>
      <c r="J22" s="13">
        <v>2</v>
      </c>
      <c r="K22" s="13">
        <v>1</v>
      </c>
      <c r="L22" s="13">
        <v>1</v>
      </c>
      <c r="M22" s="13">
        <v>1</v>
      </c>
      <c r="N22" s="13">
        <v>1</v>
      </c>
      <c r="O22" s="13">
        <v>3</v>
      </c>
      <c r="P22" s="13">
        <v>4</v>
      </c>
      <c r="Q22" s="13">
        <v>1</v>
      </c>
      <c r="R22" s="13">
        <v>2</v>
      </c>
      <c r="S22" s="13">
        <v>4</v>
      </c>
      <c r="T22" s="13">
        <v>3</v>
      </c>
      <c r="U22" s="13">
        <v>3</v>
      </c>
      <c r="V22" s="13">
        <v>2</v>
      </c>
      <c r="W22" s="13">
        <v>4</v>
      </c>
      <c r="X22" s="13">
        <v>2</v>
      </c>
      <c r="Y22" s="13">
        <v>4</v>
      </c>
      <c r="Z22" s="13">
        <v>4</v>
      </c>
      <c r="AA22" s="13">
        <v>2</v>
      </c>
      <c r="AB22" s="13">
        <v>3</v>
      </c>
      <c r="AC22" s="13">
        <v>1</v>
      </c>
      <c r="AD22" s="13">
        <v>2</v>
      </c>
      <c r="AE22" s="13">
        <v>4</v>
      </c>
      <c r="AF22" s="13">
        <v>4</v>
      </c>
      <c r="AG22" s="13">
        <v>1</v>
      </c>
      <c r="AH22" s="13">
        <f t="shared" si="1"/>
        <v>74</v>
      </c>
    </row>
    <row r="23" spans="1:34">
      <c r="A23" s="18">
        <f>'Data Sampel'!A23</f>
        <v>20</v>
      </c>
      <c r="B23" s="6" t="str">
        <f>'Data Sampel'!B23</f>
        <v>Lukman Ade Nugroho</v>
      </c>
      <c r="C23" s="13">
        <v>1</v>
      </c>
      <c r="D23" s="13">
        <v>4</v>
      </c>
      <c r="E23" s="13">
        <v>3</v>
      </c>
      <c r="F23" s="13">
        <v>2</v>
      </c>
      <c r="G23" s="13">
        <v>2</v>
      </c>
      <c r="H23" s="13">
        <v>2</v>
      </c>
      <c r="I23" s="13">
        <v>4</v>
      </c>
      <c r="J23" s="13">
        <v>2</v>
      </c>
      <c r="K23" s="13">
        <v>3</v>
      </c>
      <c r="L23" s="13">
        <v>3</v>
      </c>
      <c r="M23" s="13">
        <v>1</v>
      </c>
      <c r="N23" s="13">
        <v>3</v>
      </c>
      <c r="O23" s="13">
        <v>1</v>
      </c>
      <c r="P23" s="13">
        <v>4</v>
      </c>
      <c r="Q23" s="13">
        <v>2</v>
      </c>
      <c r="R23" s="13">
        <v>4</v>
      </c>
      <c r="S23" s="13">
        <v>2</v>
      </c>
      <c r="T23" s="13">
        <v>1</v>
      </c>
      <c r="U23" s="13">
        <v>3</v>
      </c>
      <c r="V23" s="13">
        <v>3</v>
      </c>
      <c r="W23" s="13">
        <v>1</v>
      </c>
      <c r="X23" s="13">
        <v>2</v>
      </c>
      <c r="Y23" s="13">
        <v>4</v>
      </c>
      <c r="Z23" s="13">
        <v>4</v>
      </c>
      <c r="AA23" s="13">
        <v>2</v>
      </c>
      <c r="AB23" s="13">
        <v>3</v>
      </c>
      <c r="AC23" s="13">
        <v>1</v>
      </c>
      <c r="AD23" s="13">
        <v>2</v>
      </c>
      <c r="AE23" s="13">
        <v>4</v>
      </c>
      <c r="AF23" s="13">
        <v>4</v>
      </c>
      <c r="AG23" s="13">
        <v>1</v>
      </c>
      <c r="AH23" s="13">
        <f t="shared" si="1"/>
        <v>77</v>
      </c>
    </row>
    <row r="24" spans="1:34">
      <c r="A24" s="18">
        <f>'Data Sampel'!A24</f>
        <v>21</v>
      </c>
      <c r="B24" s="6" t="str">
        <f>'Data Sampel'!B24</f>
        <v>Muhammad Atibbaul Muna</v>
      </c>
      <c r="C24" s="13">
        <v>1</v>
      </c>
      <c r="D24" s="13">
        <v>4</v>
      </c>
      <c r="E24" s="13">
        <v>3</v>
      </c>
      <c r="F24" s="13">
        <v>2</v>
      </c>
      <c r="G24" s="13">
        <v>1</v>
      </c>
      <c r="H24" s="13">
        <v>2</v>
      </c>
      <c r="I24" s="13">
        <v>3</v>
      </c>
      <c r="J24" s="13">
        <v>4</v>
      </c>
      <c r="K24" s="13">
        <v>4</v>
      </c>
      <c r="L24" s="13">
        <v>3</v>
      </c>
      <c r="M24" s="13">
        <v>2</v>
      </c>
      <c r="N24" s="13">
        <v>2</v>
      </c>
      <c r="O24" s="13">
        <v>2</v>
      </c>
      <c r="P24" s="13">
        <v>1</v>
      </c>
      <c r="Q24" s="13">
        <v>3</v>
      </c>
      <c r="R24" s="13">
        <v>3</v>
      </c>
      <c r="S24" s="13">
        <v>1</v>
      </c>
      <c r="T24" s="13">
        <v>1</v>
      </c>
      <c r="U24" s="13">
        <v>3</v>
      </c>
      <c r="V24" s="13">
        <v>2</v>
      </c>
      <c r="W24" s="13">
        <v>1</v>
      </c>
      <c r="X24" s="13">
        <v>3</v>
      </c>
      <c r="Y24" s="13">
        <v>4</v>
      </c>
      <c r="Z24" s="13">
        <v>4</v>
      </c>
      <c r="AA24" s="13">
        <v>2</v>
      </c>
      <c r="AB24" s="13">
        <v>3</v>
      </c>
      <c r="AC24" s="13">
        <v>1</v>
      </c>
      <c r="AD24" s="13">
        <v>2</v>
      </c>
      <c r="AE24" s="13">
        <v>5</v>
      </c>
      <c r="AF24" s="13">
        <v>4</v>
      </c>
      <c r="AG24" s="13">
        <v>1</v>
      </c>
      <c r="AH24" s="13">
        <f t="shared" si="1"/>
        <v>76</v>
      </c>
    </row>
    <row r="25" spans="1:34">
      <c r="A25" s="18">
        <f>'Data Sampel'!A25</f>
        <v>22</v>
      </c>
      <c r="B25" s="6" t="str">
        <f>'Data Sampel'!B25</f>
        <v>Muhammad Ahyad Adzkiya</v>
      </c>
      <c r="C25" s="13">
        <v>1</v>
      </c>
      <c r="D25" s="13">
        <v>2</v>
      </c>
      <c r="E25" s="13">
        <v>2</v>
      </c>
      <c r="F25" s="13">
        <v>2</v>
      </c>
      <c r="G25" s="13">
        <v>2</v>
      </c>
      <c r="H25" s="13">
        <v>1</v>
      </c>
      <c r="I25" s="13">
        <v>3</v>
      </c>
      <c r="J25" s="13">
        <v>2</v>
      </c>
      <c r="K25" s="13">
        <v>1</v>
      </c>
      <c r="L25" s="13">
        <v>3</v>
      </c>
      <c r="M25" s="13">
        <v>1</v>
      </c>
      <c r="N25" s="13">
        <v>2</v>
      </c>
      <c r="O25" s="13">
        <v>2</v>
      </c>
      <c r="P25" s="13">
        <v>1</v>
      </c>
      <c r="Q25" s="13">
        <v>4</v>
      </c>
      <c r="R25" s="13">
        <v>2</v>
      </c>
      <c r="S25" s="13">
        <v>4</v>
      </c>
      <c r="T25" s="13">
        <v>1</v>
      </c>
      <c r="U25" s="13">
        <v>1</v>
      </c>
      <c r="V25" s="13">
        <v>3</v>
      </c>
      <c r="W25" s="13">
        <v>3</v>
      </c>
      <c r="X25" s="13">
        <v>3</v>
      </c>
      <c r="Y25" s="13">
        <v>4</v>
      </c>
      <c r="Z25" s="13">
        <v>1</v>
      </c>
      <c r="AA25" s="13">
        <v>1</v>
      </c>
      <c r="AB25" s="13">
        <v>3</v>
      </c>
      <c r="AC25" s="13">
        <v>1</v>
      </c>
      <c r="AD25" s="13">
        <v>2</v>
      </c>
      <c r="AE25" s="13">
        <v>4</v>
      </c>
      <c r="AF25" s="13" t="s">
        <v>12</v>
      </c>
      <c r="AG25" s="13">
        <v>1</v>
      </c>
      <c r="AH25" s="13">
        <f t="shared" si="1"/>
        <v>62</v>
      </c>
    </row>
    <row r="26" spans="1:34">
      <c r="A26" s="18">
        <f>'Data Sampel'!A26</f>
        <v>23</v>
      </c>
      <c r="B26" s="6" t="str">
        <f>'Data Sampel'!B26</f>
        <v>Muhammad Bakhrul Ilmi Haryoko</v>
      </c>
      <c r="C26" s="13">
        <v>1</v>
      </c>
      <c r="D26" s="13">
        <v>2</v>
      </c>
      <c r="E26" s="13">
        <v>2</v>
      </c>
      <c r="F26" s="13">
        <v>4</v>
      </c>
      <c r="G26" s="13">
        <v>1</v>
      </c>
      <c r="H26" s="13">
        <v>2</v>
      </c>
      <c r="I26" s="13">
        <v>1</v>
      </c>
      <c r="J26" s="13">
        <v>4</v>
      </c>
      <c r="K26" s="13">
        <v>1</v>
      </c>
      <c r="L26" s="13">
        <v>3</v>
      </c>
      <c r="M26" s="13">
        <v>3</v>
      </c>
      <c r="N26" s="13">
        <v>1</v>
      </c>
      <c r="O26" s="13">
        <v>2</v>
      </c>
      <c r="P26" s="13">
        <v>3</v>
      </c>
      <c r="Q26" s="13">
        <v>3</v>
      </c>
      <c r="R26" s="13">
        <v>2</v>
      </c>
      <c r="S26" s="13">
        <v>4</v>
      </c>
      <c r="T26" s="13">
        <v>3</v>
      </c>
      <c r="U26" s="13">
        <v>1</v>
      </c>
      <c r="V26" s="13">
        <v>3</v>
      </c>
      <c r="W26" s="13">
        <v>2</v>
      </c>
      <c r="X26" s="13">
        <v>1</v>
      </c>
      <c r="Y26" s="13">
        <v>3</v>
      </c>
      <c r="Z26" s="13">
        <v>1</v>
      </c>
      <c r="AA26" s="13">
        <v>2</v>
      </c>
      <c r="AB26" s="13">
        <v>3</v>
      </c>
      <c r="AC26" s="13">
        <v>1</v>
      </c>
      <c r="AD26" s="13">
        <v>2</v>
      </c>
      <c r="AE26" s="13">
        <v>4</v>
      </c>
      <c r="AF26" s="13">
        <v>4</v>
      </c>
      <c r="AG26" s="13">
        <v>1</v>
      </c>
      <c r="AH26" s="13">
        <f t="shared" si="1"/>
        <v>69</v>
      </c>
    </row>
    <row r="27" spans="1:34">
      <c r="A27" s="18">
        <f>'Data Sampel'!A27</f>
        <v>24</v>
      </c>
      <c r="B27" s="6" t="str">
        <f>'Data Sampel'!B27</f>
        <v>Muhammad Khoirul Falahus Shufa</v>
      </c>
      <c r="C27" s="13">
        <v>1</v>
      </c>
      <c r="D27" s="13">
        <v>4</v>
      </c>
      <c r="E27" s="13">
        <v>3</v>
      </c>
      <c r="F27" s="13">
        <v>2</v>
      </c>
      <c r="G27" s="13">
        <v>2</v>
      </c>
      <c r="H27" s="13">
        <v>4</v>
      </c>
      <c r="I27" s="13">
        <v>4</v>
      </c>
      <c r="J27" s="13">
        <v>3</v>
      </c>
      <c r="K27" s="13">
        <v>3</v>
      </c>
      <c r="L27" s="13">
        <v>3</v>
      </c>
      <c r="M27" s="13">
        <v>4</v>
      </c>
      <c r="N27" s="13">
        <v>1</v>
      </c>
      <c r="O27" s="13">
        <v>2</v>
      </c>
      <c r="P27" s="13">
        <v>3</v>
      </c>
      <c r="Q27" s="13">
        <v>2</v>
      </c>
      <c r="R27" s="13">
        <v>2</v>
      </c>
      <c r="S27" s="13">
        <v>2</v>
      </c>
      <c r="T27" s="13">
        <v>2</v>
      </c>
      <c r="U27" s="13">
        <v>1</v>
      </c>
      <c r="V27" s="13">
        <v>4</v>
      </c>
      <c r="W27" s="13">
        <v>4</v>
      </c>
      <c r="X27" s="13">
        <v>2</v>
      </c>
      <c r="Y27" s="13">
        <v>1</v>
      </c>
      <c r="Z27" s="13">
        <v>4</v>
      </c>
      <c r="AA27" s="13">
        <v>2</v>
      </c>
      <c r="AB27" s="13">
        <v>3</v>
      </c>
      <c r="AC27" s="13">
        <v>1</v>
      </c>
      <c r="AD27" s="13">
        <v>2</v>
      </c>
      <c r="AE27" s="13">
        <v>4</v>
      </c>
      <c r="AF27" s="13">
        <v>4</v>
      </c>
      <c r="AG27" s="13">
        <v>1</v>
      </c>
      <c r="AH27" s="13">
        <f t="shared" si="1"/>
        <v>79</v>
      </c>
    </row>
    <row r="28" spans="1:34">
      <c r="A28" s="18">
        <f>'Data Sampel'!A28</f>
        <v>25</v>
      </c>
      <c r="B28" s="6" t="str">
        <f>'Data Sampel'!B28</f>
        <v>Muhammad Khoiril Falahis Shufi</v>
      </c>
      <c r="C28" s="13">
        <v>1</v>
      </c>
      <c r="D28" s="13">
        <v>4</v>
      </c>
      <c r="E28" s="13">
        <v>1</v>
      </c>
      <c r="F28" s="13">
        <v>2</v>
      </c>
      <c r="G28" s="13">
        <v>2</v>
      </c>
      <c r="H28" s="13">
        <v>2</v>
      </c>
      <c r="I28" s="13">
        <v>4</v>
      </c>
      <c r="J28" s="13">
        <v>3</v>
      </c>
      <c r="K28" s="13">
        <v>2</v>
      </c>
      <c r="L28" s="13">
        <v>4</v>
      </c>
      <c r="M28" s="13">
        <v>4</v>
      </c>
      <c r="N28" s="13">
        <v>2</v>
      </c>
      <c r="O28" s="13">
        <v>2</v>
      </c>
      <c r="P28" s="13">
        <v>3</v>
      </c>
      <c r="Q28" s="13">
        <v>1</v>
      </c>
      <c r="R28" s="13">
        <v>2</v>
      </c>
      <c r="S28" s="13">
        <v>4</v>
      </c>
      <c r="T28" s="13">
        <v>2</v>
      </c>
      <c r="U28" s="13">
        <v>1</v>
      </c>
      <c r="V28" s="13">
        <v>3</v>
      </c>
      <c r="W28" s="13">
        <v>3</v>
      </c>
      <c r="X28" s="13">
        <v>3</v>
      </c>
      <c r="Y28" s="13">
        <v>4</v>
      </c>
      <c r="Z28" s="13">
        <v>4</v>
      </c>
      <c r="AA28" s="13">
        <v>2</v>
      </c>
      <c r="AB28" s="13">
        <v>3</v>
      </c>
      <c r="AC28" s="13">
        <v>1</v>
      </c>
      <c r="AD28" s="13">
        <v>2</v>
      </c>
      <c r="AE28" s="13">
        <v>4</v>
      </c>
      <c r="AF28" s="13">
        <v>4</v>
      </c>
      <c r="AG28" s="13">
        <v>1</v>
      </c>
      <c r="AH28" s="13">
        <f t="shared" si="1"/>
        <v>79</v>
      </c>
    </row>
    <row r="29" spans="1:34">
      <c r="A29" s="18">
        <f>'Data Sampel'!A29</f>
        <v>26</v>
      </c>
      <c r="B29" s="6" t="str">
        <f>'Data Sampel'!B29</f>
        <v>Muhammad Roqy Haikal</v>
      </c>
      <c r="C29" s="13">
        <v>1</v>
      </c>
      <c r="D29" s="13">
        <v>1</v>
      </c>
      <c r="E29" s="13">
        <v>2</v>
      </c>
      <c r="F29" s="13">
        <v>4</v>
      </c>
      <c r="G29" s="13">
        <v>1</v>
      </c>
      <c r="H29" s="13">
        <v>4</v>
      </c>
      <c r="I29" s="13">
        <v>3</v>
      </c>
      <c r="J29" s="13">
        <v>4</v>
      </c>
      <c r="K29" s="13">
        <v>2</v>
      </c>
      <c r="L29" s="13">
        <v>4</v>
      </c>
      <c r="M29" s="13">
        <v>3</v>
      </c>
      <c r="N29" s="13">
        <v>1</v>
      </c>
      <c r="O29" s="13">
        <v>3</v>
      </c>
      <c r="P29" s="13">
        <v>3</v>
      </c>
      <c r="Q29" s="13">
        <v>1</v>
      </c>
      <c r="R29" s="13">
        <v>3</v>
      </c>
      <c r="S29" s="13">
        <v>2</v>
      </c>
      <c r="T29" s="13">
        <v>3</v>
      </c>
      <c r="U29" s="13">
        <v>1</v>
      </c>
      <c r="V29" s="13">
        <v>3</v>
      </c>
      <c r="W29" s="13">
        <v>3</v>
      </c>
      <c r="X29" s="13">
        <v>2</v>
      </c>
      <c r="Y29" s="13">
        <v>4</v>
      </c>
      <c r="Z29" s="13">
        <v>4</v>
      </c>
      <c r="AA29" s="13">
        <v>2</v>
      </c>
      <c r="AB29" s="13">
        <v>3</v>
      </c>
      <c r="AC29" s="13">
        <v>1</v>
      </c>
      <c r="AD29" s="13">
        <v>2</v>
      </c>
      <c r="AE29" s="13">
        <v>4</v>
      </c>
      <c r="AF29" s="13">
        <v>4</v>
      </c>
      <c r="AG29" s="13">
        <v>1</v>
      </c>
      <c r="AH29" s="13">
        <f t="shared" si="1"/>
        <v>78</v>
      </c>
    </row>
    <row r="30" spans="1:34">
      <c r="A30" s="18">
        <f>'Data Sampel'!A30</f>
        <v>27</v>
      </c>
      <c r="B30" s="6" t="str">
        <f>'Data Sampel'!B30</f>
        <v>Muhammad Rif'an Fadli Machsun</v>
      </c>
      <c r="C30" s="13">
        <v>1</v>
      </c>
      <c r="D30" s="13">
        <v>4</v>
      </c>
      <c r="E30" s="13">
        <v>3</v>
      </c>
      <c r="F30" s="13">
        <v>4</v>
      </c>
      <c r="G30" s="13">
        <v>1</v>
      </c>
      <c r="H30" s="13">
        <v>2</v>
      </c>
      <c r="I30" s="13">
        <v>3</v>
      </c>
      <c r="J30" s="13">
        <v>2</v>
      </c>
      <c r="K30" s="13">
        <v>1</v>
      </c>
      <c r="L30" s="13">
        <v>3</v>
      </c>
      <c r="M30" s="13">
        <v>3</v>
      </c>
      <c r="N30" s="13">
        <v>1</v>
      </c>
      <c r="O30" s="13">
        <v>2</v>
      </c>
      <c r="P30" s="13">
        <v>3</v>
      </c>
      <c r="Q30" s="13">
        <v>2</v>
      </c>
      <c r="R30" s="13">
        <v>3</v>
      </c>
      <c r="S30" s="13">
        <v>2</v>
      </c>
      <c r="T30" s="13">
        <v>3</v>
      </c>
      <c r="U30" s="13">
        <v>4</v>
      </c>
      <c r="V30" s="13">
        <v>3</v>
      </c>
      <c r="W30" s="13">
        <v>2</v>
      </c>
      <c r="X30" s="13">
        <v>3</v>
      </c>
      <c r="Y30" s="13">
        <v>4</v>
      </c>
      <c r="Z30" s="13">
        <v>4</v>
      </c>
      <c r="AA30" s="13">
        <v>3</v>
      </c>
      <c r="AB30" s="13">
        <v>5</v>
      </c>
      <c r="AC30" s="13">
        <v>1</v>
      </c>
      <c r="AD30" s="13">
        <v>2</v>
      </c>
      <c r="AE30" s="13">
        <v>4</v>
      </c>
      <c r="AF30" s="13">
        <v>4</v>
      </c>
      <c r="AG30" s="13">
        <v>1</v>
      </c>
      <c r="AH30" s="13">
        <f t="shared" si="1"/>
        <v>82</v>
      </c>
    </row>
    <row r="31" spans="1:34">
      <c r="A31" s="18">
        <f>'Data Sampel'!A31</f>
        <v>28</v>
      </c>
      <c r="B31" s="6" t="str">
        <f>'Data Sampel'!B31</f>
        <v>Muhammad Rafif Fawwaz</v>
      </c>
      <c r="C31" s="13">
        <v>1</v>
      </c>
      <c r="D31" s="13">
        <v>2</v>
      </c>
      <c r="E31" s="13">
        <v>1</v>
      </c>
      <c r="F31" s="13">
        <v>1</v>
      </c>
      <c r="G31" s="13">
        <v>1</v>
      </c>
      <c r="H31" s="13">
        <v>3</v>
      </c>
      <c r="I31" s="13">
        <v>4</v>
      </c>
      <c r="J31" s="13">
        <v>1</v>
      </c>
      <c r="K31" s="13">
        <v>4</v>
      </c>
      <c r="L31" s="13">
        <v>1</v>
      </c>
      <c r="M31" s="13">
        <v>1</v>
      </c>
      <c r="N31" s="13">
        <v>3</v>
      </c>
      <c r="O31" s="13">
        <v>2</v>
      </c>
      <c r="P31" s="13">
        <v>4</v>
      </c>
      <c r="Q31" s="13">
        <v>1</v>
      </c>
      <c r="R31" s="13">
        <v>2</v>
      </c>
      <c r="S31" s="13">
        <v>2</v>
      </c>
      <c r="T31" s="13">
        <v>3</v>
      </c>
      <c r="U31" s="13">
        <v>1</v>
      </c>
      <c r="V31" s="13">
        <v>3</v>
      </c>
      <c r="W31" s="13">
        <v>1</v>
      </c>
      <c r="X31" s="13">
        <v>3</v>
      </c>
      <c r="Y31" s="13">
        <v>4</v>
      </c>
      <c r="Z31" s="13">
        <v>4</v>
      </c>
      <c r="AA31" s="13">
        <v>2</v>
      </c>
      <c r="AB31" s="13">
        <v>3</v>
      </c>
      <c r="AC31" s="13">
        <v>1</v>
      </c>
      <c r="AD31" s="13">
        <v>2</v>
      </c>
      <c r="AE31" s="13">
        <v>4</v>
      </c>
      <c r="AF31" s="13">
        <v>4</v>
      </c>
      <c r="AG31" s="13">
        <v>1</v>
      </c>
      <c r="AH31" s="13">
        <f t="shared" si="1"/>
        <v>69</v>
      </c>
    </row>
    <row r="32" spans="1:34">
      <c r="A32" s="18">
        <f>'Data Sampel'!A32</f>
        <v>29</v>
      </c>
      <c r="B32" s="6" t="str">
        <f>'Data Sampel'!B32</f>
        <v xml:space="preserve">Mohammad Reihan Alfransyah </v>
      </c>
      <c r="C32" s="13">
        <v>1</v>
      </c>
      <c r="D32" s="13">
        <v>3</v>
      </c>
      <c r="E32" s="13">
        <v>2</v>
      </c>
      <c r="F32" s="13">
        <v>3</v>
      </c>
      <c r="G32" s="13">
        <v>3</v>
      </c>
      <c r="H32" s="13">
        <v>1</v>
      </c>
      <c r="I32" s="13">
        <v>4</v>
      </c>
      <c r="J32" s="13">
        <v>3</v>
      </c>
      <c r="K32" s="13">
        <v>4</v>
      </c>
      <c r="L32" s="13">
        <v>3</v>
      </c>
      <c r="M32" s="13">
        <v>5</v>
      </c>
      <c r="N32" s="13">
        <v>2</v>
      </c>
      <c r="O32" s="13">
        <v>4</v>
      </c>
      <c r="P32" s="13">
        <v>1</v>
      </c>
      <c r="Q32" s="13">
        <v>4</v>
      </c>
      <c r="R32" s="13">
        <v>2</v>
      </c>
      <c r="S32" s="13">
        <v>5</v>
      </c>
      <c r="T32" s="13">
        <v>1</v>
      </c>
      <c r="U32" s="13">
        <v>1</v>
      </c>
      <c r="V32" s="13">
        <v>4</v>
      </c>
      <c r="W32" s="13">
        <v>4</v>
      </c>
      <c r="X32" s="13">
        <v>2</v>
      </c>
      <c r="Y32" s="13">
        <v>4</v>
      </c>
      <c r="Z32" s="13">
        <v>4</v>
      </c>
      <c r="AA32" s="13">
        <v>4</v>
      </c>
      <c r="AB32" s="13">
        <v>3</v>
      </c>
      <c r="AC32" s="13">
        <v>2</v>
      </c>
      <c r="AD32" s="13">
        <v>5</v>
      </c>
      <c r="AE32" s="13">
        <v>4</v>
      </c>
      <c r="AF32" s="13">
        <v>4</v>
      </c>
      <c r="AG32" s="13">
        <v>1</v>
      </c>
      <c r="AH32" s="13">
        <f t="shared" si="1"/>
        <v>92</v>
      </c>
    </row>
    <row r="33" spans="1:34">
      <c r="A33" s="18">
        <f>'Data Sampel'!A33</f>
        <v>30</v>
      </c>
      <c r="B33" s="6" t="str">
        <f>'Data Sampel'!B33</f>
        <v>Muhammad Sabiq Abjady</v>
      </c>
      <c r="C33" s="13">
        <v>1</v>
      </c>
      <c r="D33" s="13">
        <v>4</v>
      </c>
      <c r="E33" s="13">
        <v>2</v>
      </c>
      <c r="F33" s="13">
        <v>2</v>
      </c>
      <c r="G33" s="13">
        <v>1</v>
      </c>
      <c r="H33" s="13">
        <v>2</v>
      </c>
      <c r="I33" s="13">
        <v>3</v>
      </c>
      <c r="J33" s="13">
        <v>2</v>
      </c>
      <c r="K33" s="13">
        <v>3</v>
      </c>
      <c r="L33" s="13">
        <v>4</v>
      </c>
      <c r="M33" s="13">
        <v>2</v>
      </c>
      <c r="N33" s="13">
        <v>1</v>
      </c>
      <c r="O33" s="13">
        <v>1</v>
      </c>
      <c r="P33" s="13">
        <v>1</v>
      </c>
      <c r="Q33" s="13">
        <v>1</v>
      </c>
      <c r="R33" s="13">
        <v>2</v>
      </c>
      <c r="S33" s="13">
        <v>2</v>
      </c>
      <c r="T33" s="13">
        <v>1</v>
      </c>
      <c r="U33" s="13">
        <v>3</v>
      </c>
      <c r="V33" s="13">
        <v>3</v>
      </c>
      <c r="W33" s="13">
        <v>2</v>
      </c>
      <c r="X33" s="13">
        <v>2</v>
      </c>
      <c r="Y33" s="13">
        <v>4</v>
      </c>
      <c r="Z33" s="13">
        <v>4</v>
      </c>
      <c r="AA33" s="13">
        <v>1</v>
      </c>
      <c r="AB33" s="13">
        <v>3</v>
      </c>
      <c r="AC33" s="13">
        <v>1</v>
      </c>
      <c r="AD33" s="13">
        <v>2</v>
      </c>
      <c r="AE33" s="13">
        <v>4</v>
      </c>
      <c r="AF33" s="13">
        <v>4</v>
      </c>
      <c r="AG33" s="13">
        <v>3</v>
      </c>
      <c r="AH33" s="13">
        <f t="shared" si="1"/>
        <v>70</v>
      </c>
    </row>
    <row r="34" spans="1:34">
      <c r="A34" s="18">
        <f>'Data Sampel'!A34</f>
        <v>31</v>
      </c>
      <c r="B34" s="6" t="str">
        <f>'Data Sampel'!B34</f>
        <v>Muhammad Tomy Dhiyaul Haq</v>
      </c>
      <c r="C34" s="13">
        <v>1</v>
      </c>
      <c r="D34" s="13">
        <v>4</v>
      </c>
      <c r="E34" s="13">
        <v>2</v>
      </c>
      <c r="F34" s="13">
        <v>2</v>
      </c>
      <c r="G34" s="13">
        <v>2</v>
      </c>
      <c r="H34" s="13">
        <v>4</v>
      </c>
      <c r="I34" s="13">
        <v>1</v>
      </c>
      <c r="J34" s="13">
        <v>3</v>
      </c>
      <c r="K34" s="13">
        <v>3</v>
      </c>
      <c r="L34" s="13">
        <v>3</v>
      </c>
      <c r="M34" s="13">
        <v>4</v>
      </c>
      <c r="N34" s="13">
        <v>3</v>
      </c>
      <c r="O34" s="13">
        <v>2</v>
      </c>
      <c r="P34" s="13">
        <v>3</v>
      </c>
      <c r="Q34" s="13">
        <v>1</v>
      </c>
      <c r="R34" s="13">
        <v>1</v>
      </c>
      <c r="S34" s="13">
        <v>2</v>
      </c>
      <c r="T34" s="13">
        <v>2</v>
      </c>
      <c r="U34" s="13">
        <v>3</v>
      </c>
      <c r="V34" s="13">
        <v>1</v>
      </c>
      <c r="W34" s="13">
        <v>1</v>
      </c>
      <c r="X34" s="13">
        <v>3</v>
      </c>
      <c r="Y34" s="13">
        <v>4</v>
      </c>
      <c r="Z34" s="13">
        <v>4</v>
      </c>
      <c r="AA34" s="13">
        <v>2</v>
      </c>
      <c r="AB34" s="13">
        <v>3</v>
      </c>
      <c r="AC34" s="13">
        <v>1</v>
      </c>
      <c r="AD34" s="13">
        <v>2</v>
      </c>
      <c r="AE34" s="13">
        <v>4</v>
      </c>
      <c r="AF34" s="13">
        <v>4</v>
      </c>
      <c r="AG34" s="13">
        <v>3</v>
      </c>
      <c r="AH34" s="13">
        <f t="shared" si="1"/>
        <v>77</v>
      </c>
    </row>
    <row r="35" spans="1:34">
      <c r="A35" s="18">
        <f>'Data Sampel'!A35</f>
        <v>32</v>
      </c>
      <c r="B35" s="6" t="str">
        <f>'Data Sampel'!B35</f>
        <v>Muhammad Abdul Qodir Syauqi Zakka Maula</v>
      </c>
      <c r="C35" s="13">
        <v>1</v>
      </c>
      <c r="D35" s="13">
        <v>4</v>
      </c>
      <c r="E35" s="13">
        <v>1</v>
      </c>
      <c r="F35" s="13">
        <v>2</v>
      </c>
      <c r="G35" s="13">
        <v>2</v>
      </c>
      <c r="H35" s="13">
        <v>4</v>
      </c>
      <c r="I35" s="13">
        <v>3</v>
      </c>
      <c r="J35" s="13">
        <v>4</v>
      </c>
      <c r="K35" s="13">
        <v>1</v>
      </c>
      <c r="L35" s="13">
        <v>1</v>
      </c>
      <c r="M35" s="13">
        <v>1</v>
      </c>
      <c r="N35" s="13">
        <v>2</v>
      </c>
      <c r="O35" s="13">
        <v>1</v>
      </c>
      <c r="P35" s="13">
        <v>3</v>
      </c>
      <c r="Q35" s="13">
        <v>1</v>
      </c>
      <c r="R35" s="13">
        <v>2</v>
      </c>
      <c r="S35" s="13">
        <v>2</v>
      </c>
      <c r="T35" s="13">
        <v>1</v>
      </c>
      <c r="U35" s="13">
        <v>1</v>
      </c>
      <c r="V35" s="13">
        <v>3</v>
      </c>
      <c r="W35" s="13">
        <v>2</v>
      </c>
      <c r="X35" s="13">
        <v>3</v>
      </c>
      <c r="Y35" s="13">
        <v>4</v>
      </c>
      <c r="Z35" s="13">
        <v>2</v>
      </c>
      <c r="AA35" s="13">
        <v>2</v>
      </c>
      <c r="AB35" s="13">
        <v>3</v>
      </c>
      <c r="AC35" s="13">
        <v>1</v>
      </c>
      <c r="AD35" s="13">
        <v>2</v>
      </c>
      <c r="AE35" s="13">
        <v>4</v>
      </c>
      <c r="AF35" s="13">
        <v>4</v>
      </c>
      <c r="AG35" s="13">
        <v>1</v>
      </c>
      <c r="AH35" s="13">
        <f t="shared" si="1"/>
        <v>67</v>
      </c>
    </row>
    <row r="36" spans="1:34">
      <c r="A36" s="18">
        <f>'Data Sampel'!A36</f>
        <v>33</v>
      </c>
      <c r="B36" s="6" t="str">
        <f>'Data Sampel'!B36</f>
        <v>Mohamad Abdul Wakhid</v>
      </c>
      <c r="C36" s="13">
        <v>1</v>
      </c>
      <c r="D36" s="13">
        <v>4</v>
      </c>
      <c r="E36" s="13">
        <v>3</v>
      </c>
      <c r="F36" s="13">
        <v>2</v>
      </c>
      <c r="G36" s="13">
        <v>2</v>
      </c>
      <c r="H36" s="13">
        <v>2</v>
      </c>
      <c r="I36" s="13">
        <v>3</v>
      </c>
      <c r="J36" s="13">
        <v>2</v>
      </c>
      <c r="K36" s="13">
        <v>3</v>
      </c>
      <c r="L36" s="13">
        <v>3</v>
      </c>
      <c r="M36" s="13">
        <v>1</v>
      </c>
      <c r="N36" s="13">
        <v>2</v>
      </c>
      <c r="O36" s="13">
        <v>2</v>
      </c>
      <c r="P36" s="13">
        <v>1</v>
      </c>
      <c r="Q36" s="13">
        <v>1</v>
      </c>
      <c r="R36" s="13">
        <v>3</v>
      </c>
      <c r="S36" s="13">
        <v>2</v>
      </c>
      <c r="T36" s="13">
        <v>3</v>
      </c>
      <c r="U36" s="13">
        <v>1</v>
      </c>
      <c r="V36" s="13">
        <v>3</v>
      </c>
      <c r="W36" s="13">
        <v>4</v>
      </c>
      <c r="X36" s="13">
        <v>3</v>
      </c>
      <c r="Y36" s="13">
        <v>4</v>
      </c>
      <c r="Z36" s="13">
        <v>4</v>
      </c>
      <c r="AA36" s="13">
        <v>2</v>
      </c>
      <c r="AB36" s="13">
        <v>3</v>
      </c>
      <c r="AC36" s="13">
        <v>1</v>
      </c>
      <c r="AD36" s="13">
        <v>2</v>
      </c>
      <c r="AE36" s="13">
        <v>4</v>
      </c>
      <c r="AF36" s="13">
        <v>4</v>
      </c>
      <c r="AG36" s="13">
        <v>1</v>
      </c>
      <c r="AH36" s="13">
        <f t="shared" si="1"/>
        <v>75</v>
      </c>
    </row>
    <row r="37" spans="1:34">
      <c r="A37" s="18">
        <f>'Data Sampel'!A37</f>
        <v>34</v>
      </c>
      <c r="B37" s="6" t="str">
        <f>'Data Sampel'!B37</f>
        <v>Muhammad Ghulamzaki</v>
      </c>
      <c r="C37" s="13">
        <v>1</v>
      </c>
      <c r="D37" s="13">
        <v>4</v>
      </c>
      <c r="E37" s="13">
        <v>3</v>
      </c>
      <c r="F37" s="13">
        <v>2</v>
      </c>
      <c r="G37" s="13">
        <v>1</v>
      </c>
      <c r="H37" s="13">
        <v>4</v>
      </c>
      <c r="I37" s="13">
        <v>1</v>
      </c>
      <c r="J37" s="13">
        <v>4</v>
      </c>
      <c r="K37" s="13">
        <v>1</v>
      </c>
      <c r="L37" s="13">
        <v>2</v>
      </c>
      <c r="M37" s="13">
        <v>4</v>
      </c>
      <c r="N37" s="13">
        <v>2</v>
      </c>
      <c r="O37" s="13">
        <v>4</v>
      </c>
      <c r="P37" s="13">
        <v>1</v>
      </c>
      <c r="Q37" s="13">
        <v>3</v>
      </c>
      <c r="R37" s="13">
        <v>2</v>
      </c>
      <c r="S37" s="13">
        <v>4</v>
      </c>
      <c r="T37" s="13">
        <v>1</v>
      </c>
      <c r="U37" s="13">
        <v>3</v>
      </c>
      <c r="V37" s="13">
        <v>3</v>
      </c>
      <c r="W37" s="13">
        <v>2</v>
      </c>
      <c r="X37" s="13">
        <v>3</v>
      </c>
      <c r="Y37" s="13">
        <v>4</v>
      </c>
      <c r="Z37" s="13">
        <v>2</v>
      </c>
      <c r="AA37" s="13">
        <v>2</v>
      </c>
      <c r="AB37" s="13">
        <v>3</v>
      </c>
      <c r="AC37" s="13">
        <v>2</v>
      </c>
      <c r="AD37" s="13">
        <v>4</v>
      </c>
      <c r="AE37" s="13">
        <v>1</v>
      </c>
      <c r="AF37" s="13">
        <v>5</v>
      </c>
      <c r="AG37" s="13">
        <v>4</v>
      </c>
      <c r="AH37" s="13">
        <f t="shared" si="1"/>
        <v>81</v>
      </c>
    </row>
    <row r="38" spans="1:34">
      <c r="A38" s="18">
        <f>'Data Sampel'!A38</f>
        <v>35</v>
      </c>
      <c r="B38" s="6" t="str">
        <f>'Data Sampel'!B38</f>
        <v>Muhammad Nabil Faza</v>
      </c>
      <c r="C38" s="13">
        <v>1</v>
      </c>
      <c r="D38" s="13">
        <v>2</v>
      </c>
      <c r="E38" s="13">
        <v>1</v>
      </c>
      <c r="F38" s="13">
        <v>3</v>
      </c>
      <c r="G38" s="13">
        <v>1</v>
      </c>
      <c r="H38" s="13">
        <v>4</v>
      </c>
      <c r="I38" s="13">
        <v>4</v>
      </c>
      <c r="J38" s="13">
        <v>4</v>
      </c>
      <c r="K38" s="13">
        <v>3</v>
      </c>
      <c r="L38" s="13">
        <v>3</v>
      </c>
      <c r="M38" s="13">
        <v>2</v>
      </c>
      <c r="N38" s="13">
        <v>2</v>
      </c>
      <c r="O38" s="13">
        <v>1</v>
      </c>
      <c r="P38" s="13">
        <v>1</v>
      </c>
      <c r="Q38" s="13">
        <v>1</v>
      </c>
      <c r="R38" s="13">
        <v>2</v>
      </c>
      <c r="S38" s="13">
        <v>3</v>
      </c>
      <c r="T38" s="13">
        <v>4</v>
      </c>
      <c r="U38" s="13">
        <v>1</v>
      </c>
      <c r="V38" s="13">
        <v>3</v>
      </c>
      <c r="W38" s="13">
        <v>1</v>
      </c>
      <c r="X38" s="13">
        <v>3</v>
      </c>
      <c r="Y38" s="13">
        <v>4</v>
      </c>
      <c r="Z38" s="13">
        <v>2</v>
      </c>
      <c r="AA38" s="13">
        <v>2</v>
      </c>
      <c r="AB38" s="13">
        <v>3</v>
      </c>
      <c r="AC38" s="13">
        <v>1</v>
      </c>
      <c r="AD38" s="13">
        <v>2</v>
      </c>
      <c r="AE38" s="13">
        <v>4</v>
      </c>
      <c r="AF38" s="13">
        <v>4</v>
      </c>
      <c r="AG38" s="13">
        <v>1</v>
      </c>
      <c r="AH38" s="13">
        <f t="shared" si="1"/>
        <v>72</v>
      </c>
    </row>
    <row r="39" spans="1:34">
      <c r="A39" s="18">
        <f>'Data Sampel'!A39</f>
        <v>36</v>
      </c>
      <c r="B39" s="6" t="str">
        <f>'Data Sampel'!B39</f>
        <v>M. Naufal Muhadzdzib Al-Faruq</v>
      </c>
      <c r="C39" s="13">
        <v>1</v>
      </c>
      <c r="D39" s="13">
        <v>3</v>
      </c>
      <c r="E39" s="13">
        <v>3</v>
      </c>
      <c r="F39" s="13">
        <v>4</v>
      </c>
      <c r="G39" s="13">
        <v>1</v>
      </c>
      <c r="H39" s="13">
        <v>2</v>
      </c>
      <c r="I39" s="13">
        <v>3</v>
      </c>
      <c r="J39" s="13">
        <v>4</v>
      </c>
      <c r="K39" s="13">
        <v>3</v>
      </c>
      <c r="L39" s="13">
        <v>3</v>
      </c>
      <c r="M39" s="13">
        <v>2</v>
      </c>
      <c r="N39" s="13">
        <v>4</v>
      </c>
      <c r="O39" s="13">
        <v>4</v>
      </c>
      <c r="P39" s="13">
        <v>1</v>
      </c>
      <c r="Q39" s="13">
        <v>1</v>
      </c>
      <c r="R39" s="13">
        <v>1</v>
      </c>
      <c r="S39" s="13">
        <v>1</v>
      </c>
      <c r="T39" s="13">
        <v>3</v>
      </c>
      <c r="U39" s="13">
        <v>3</v>
      </c>
      <c r="V39" s="13">
        <v>3</v>
      </c>
      <c r="W39" s="13">
        <v>2</v>
      </c>
      <c r="X39" s="13">
        <v>3</v>
      </c>
      <c r="Y39" s="13">
        <v>4</v>
      </c>
      <c r="Z39" s="13">
        <v>4</v>
      </c>
      <c r="AA39" s="13">
        <v>2</v>
      </c>
      <c r="AB39" s="13">
        <v>3</v>
      </c>
      <c r="AC39" s="13">
        <v>1</v>
      </c>
      <c r="AD39" s="13">
        <v>2</v>
      </c>
      <c r="AE39" s="13">
        <v>4</v>
      </c>
      <c r="AF39" s="13">
        <v>3</v>
      </c>
      <c r="AG39" s="13">
        <v>1</v>
      </c>
      <c r="AH39" s="13">
        <f t="shared" si="1"/>
        <v>78</v>
      </c>
    </row>
    <row r="40" spans="1:34">
      <c r="A40" s="18">
        <f>'Data Sampel'!A40</f>
        <v>37</v>
      </c>
      <c r="B40" s="6" t="str">
        <f>'Data Sampel'!B40</f>
        <v>Muhammad Haikal Aufan</v>
      </c>
      <c r="C40" s="13">
        <v>1</v>
      </c>
      <c r="D40" s="13">
        <v>4</v>
      </c>
      <c r="E40" s="13">
        <v>1</v>
      </c>
      <c r="F40" s="13">
        <v>2</v>
      </c>
      <c r="G40" s="13">
        <v>1</v>
      </c>
      <c r="H40" s="13">
        <v>2</v>
      </c>
      <c r="I40" s="13">
        <v>3</v>
      </c>
      <c r="J40" s="13">
        <v>2</v>
      </c>
      <c r="K40" s="13">
        <v>3</v>
      </c>
      <c r="L40" s="13">
        <v>3</v>
      </c>
      <c r="M40" s="13">
        <v>1</v>
      </c>
      <c r="N40" s="13">
        <v>1</v>
      </c>
      <c r="O40" s="13">
        <v>1</v>
      </c>
      <c r="P40" s="13">
        <v>3</v>
      </c>
      <c r="Q40" s="13">
        <v>1</v>
      </c>
      <c r="R40" s="13">
        <v>2</v>
      </c>
      <c r="S40" s="13">
        <v>1</v>
      </c>
      <c r="T40" s="13">
        <v>2</v>
      </c>
      <c r="U40" s="13">
        <v>1</v>
      </c>
      <c r="V40" s="13">
        <v>3</v>
      </c>
      <c r="W40" s="13">
        <v>1</v>
      </c>
      <c r="X40" s="13">
        <v>3</v>
      </c>
      <c r="Y40" s="13">
        <v>4</v>
      </c>
      <c r="Z40" s="13">
        <v>4</v>
      </c>
      <c r="AA40" s="13">
        <v>2</v>
      </c>
      <c r="AB40" s="13">
        <v>3</v>
      </c>
      <c r="AC40" s="13">
        <v>1</v>
      </c>
      <c r="AD40" s="13">
        <v>2</v>
      </c>
      <c r="AE40" s="13">
        <v>4</v>
      </c>
      <c r="AF40" s="13">
        <v>4</v>
      </c>
      <c r="AG40" s="13">
        <v>1</v>
      </c>
      <c r="AH40" s="13">
        <f t="shared" si="1"/>
        <v>66</v>
      </c>
    </row>
    <row r="41" spans="1:34">
      <c r="A41" s="18">
        <f>'Data Sampel'!A41</f>
        <v>38</v>
      </c>
      <c r="B41" s="6" t="str">
        <f>'Data Sampel'!B41</f>
        <v>Muhammad Wildan Kaila Laroiba Ahdi Fahrudin</v>
      </c>
      <c r="C41" s="13">
        <v>1</v>
      </c>
      <c r="D41" s="13">
        <v>4</v>
      </c>
      <c r="E41" s="13">
        <v>1</v>
      </c>
      <c r="F41" s="13">
        <v>2</v>
      </c>
      <c r="G41" s="13">
        <v>1</v>
      </c>
      <c r="H41" s="13">
        <v>2</v>
      </c>
      <c r="I41" s="13">
        <v>3</v>
      </c>
      <c r="J41" s="13">
        <v>2</v>
      </c>
      <c r="K41" s="13">
        <v>3</v>
      </c>
      <c r="L41" s="13">
        <v>3</v>
      </c>
      <c r="M41" s="13">
        <v>4</v>
      </c>
      <c r="N41" s="13">
        <v>2</v>
      </c>
      <c r="O41" s="13">
        <v>1</v>
      </c>
      <c r="P41" s="13">
        <v>3</v>
      </c>
      <c r="Q41" s="13">
        <v>2</v>
      </c>
      <c r="R41" s="13">
        <v>3</v>
      </c>
      <c r="S41" s="13">
        <v>1</v>
      </c>
      <c r="T41" s="13">
        <v>2</v>
      </c>
      <c r="U41" s="13">
        <v>1</v>
      </c>
      <c r="V41" s="13">
        <v>3</v>
      </c>
      <c r="W41" s="13">
        <v>3</v>
      </c>
      <c r="X41" s="13">
        <v>3</v>
      </c>
      <c r="Y41" s="13">
        <v>4</v>
      </c>
      <c r="Z41" s="13">
        <v>4</v>
      </c>
      <c r="AA41" s="13">
        <v>2</v>
      </c>
      <c r="AB41" s="13">
        <v>3</v>
      </c>
      <c r="AC41" s="13">
        <v>1</v>
      </c>
      <c r="AD41" s="13">
        <v>2</v>
      </c>
      <c r="AE41" s="13">
        <v>4</v>
      </c>
      <c r="AF41" s="13">
        <v>4</v>
      </c>
      <c r="AG41" s="13">
        <v>1</v>
      </c>
      <c r="AH41" s="13">
        <f t="shared" si="1"/>
        <v>74</v>
      </c>
    </row>
    <row r="42" spans="1:34">
      <c r="A42" s="18">
        <f>'Data Sampel'!A42</f>
        <v>39</v>
      </c>
      <c r="B42" s="6" t="str">
        <f>'Data Sampel'!B42</f>
        <v>Nur Muhammad Iqbal Sholahuddin</v>
      </c>
      <c r="C42" s="13">
        <v>1</v>
      </c>
      <c r="D42" s="13">
        <v>2</v>
      </c>
      <c r="E42" s="13">
        <v>1</v>
      </c>
      <c r="F42" s="13">
        <v>4</v>
      </c>
      <c r="G42" s="13">
        <v>3</v>
      </c>
      <c r="H42" s="13">
        <v>2</v>
      </c>
      <c r="I42" s="13">
        <v>1</v>
      </c>
      <c r="J42" s="13">
        <v>2</v>
      </c>
      <c r="K42" s="13">
        <v>3</v>
      </c>
      <c r="L42" s="13">
        <v>4</v>
      </c>
      <c r="M42" s="13">
        <v>1</v>
      </c>
      <c r="N42" s="13">
        <v>2</v>
      </c>
      <c r="O42" s="13">
        <v>1</v>
      </c>
      <c r="P42" s="13">
        <v>3</v>
      </c>
      <c r="Q42" s="13">
        <v>3</v>
      </c>
      <c r="R42" s="13">
        <v>4</v>
      </c>
      <c r="S42" s="13">
        <v>1</v>
      </c>
      <c r="T42" s="13">
        <v>1</v>
      </c>
      <c r="U42" s="13">
        <v>3</v>
      </c>
      <c r="V42" s="13">
        <v>3</v>
      </c>
      <c r="W42" s="13">
        <v>4</v>
      </c>
      <c r="X42" s="13">
        <v>3</v>
      </c>
      <c r="Y42" s="13">
        <v>4</v>
      </c>
      <c r="Z42" s="13">
        <v>4</v>
      </c>
      <c r="AA42" s="13">
        <v>2</v>
      </c>
      <c r="AB42" s="13">
        <v>3</v>
      </c>
      <c r="AC42" s="13">
        <v>1</v>
      </c>
      <c r="AD42" s="13">
        <v>2</v>
      </c>
      <c r="AE42" s="13">
        <v>4</v>
      </c>
      <c r="AF42" s="13">
        <v>4</v>
      </c>
      <c r="AG42" s="13">
        <v>1</v>
      </c>
      <c r="AH42" s="13">
        <f t="shared" si="1"/>
        <v>76</v>
      </c>
    </row>
    <row r="43" spans="1:34">
      <c r="A43" s="18">
        <f>'Data Sampel'!A43</f>
        <v>40</v>
      </c>
      <c r="B43" s="6" t="str">
        <f>'Data Sampel'!B43</f>
        <v>Naufal Haris</v>
      </c>
      <c r="C43" s="13">
        <v>1</v>
      </c>
      <c r="D43" s="13">
        <v>2</v>
      </c>
      <c r="E43" s="13">
        <v>3</v>
      </c>
      <c r="F43" s="13">
        <v>1</v>
      </c>
      <c r="G43" s="13">
        <v>1</v>
      </c>
      <c r="H43" s="13">
        <v>2</v>
      </c>
      <c r="I43" s="13">
        <v>3</v>
      </c>
      <c r="J43" s="13">
        <v>1</v>
      </c>
      <c r="K43" s="13">
        <v>2</v>
      </c>
      <c r="L43" s="13">
        <v>3</v>
      </c>
      <c r="M43" s="13">
        <v>1</v>
      </c>
      <c r="N43" s="13">
        <v>4</v>
      </c>
      <c r="O43" s="13">
        <v>1</v>
      </c>
      <c r="P43" s="13">
        <v>1</v>
      </c>
      <c r="Q43" s="13">
        <v>1</v>
      </c>
      <c r="R43" s="13">
        <v>3</v>
      </c>
      <c r="S43" s="13">
        <v>2</v>
      </c>
      <c r="T43" s="13">
        <v>1</v>
      </c>
      <c r="U43" s="13">
        <v>1</v>
      </c>
      <c r="V43" s="13">
        <v>1</v>
      </c>
      <c r="W43" s="13">
        <v>4</v>
      </c>
      <c r="X43" s="13">
        <v>2</v>
      </c>
      <c r="Y43" s="13">
        <v>4</v>
      </c>
      <c r="Z43" s="13">
        <v>3</v>
      </c>
      <c r="AA43" s="13">
        <v>1</v>
      </c>
      <c r="AB43" s="13">
        <v>3</v>
      </c>
      <c r="AC43" s="13">
        <v>1</v>
      </c>
      <c r="AD43" s="13">
        <v>2</v>
      </c>
      <c r="AE43" s="13">
        <v>4</v>
      </c>
      <c r="AF43" s="13">
        <v>2</v>
      </c>
      <c r="AG43" s="13">
        <v>1</v>
      </c>
      <c r="AH43" s="13">
        <f t="shared" si="1"/>
        <v>61</v>
      </c>
    </row>
    <row r="44" spans="1:34">
      <c r="A44" s="18">
        <f>'Data Sampel'!A44</f>
        <v>41</v>
      </c>
      <c r="B44" s="6" t="str">
        <f>'Data Sampel'!B44</f>
        <v>Yulss Muhammad Purnomo</v>
      </c>
      <c r="C44" s="13">
        <v>1</v>
      </c>
      <c r="D44" s="13">
        <v>4</v>
      </c>
      <c r="E44" s="13">
        <v>3</v>
      </c>
      <c r="F44" s="13">
        <v>2</v>
      </c>
      <c r="G44" s="13">
        <v>2</v>
      </c>
      <c r="H44" s="13">
        <v>1</v>
      </c>
      <c r="I44" s="13">
        <v>3</v>
      </c>
      <c r="J44" s="13">
        <v>3</v>
      </c>
      <c r="K44" s="13">
        <v>3</v>
      </c>
      <c r="L44" s="13">
        <v>3</v>
      </c>
      <c r="M44" s="13">
        <v>4</v>
      </c>
      <c r="N44" s="13">
        <v>1</v>
      </c>
      <c r="O44" s="13">
        <v>2</v>
      </c>
      <c r="P44" s="13">
        <v>4</v>
      </c>
      <c r="Q44" s="13">
        <v>3</v>
      </c>
      <c r="R44" s="13">
        <v>1</v>
      </c>
      <c r="S44" s="13">
        <v>2</v>
      </c>
      <c r="T44" s="13">
        <v>2</v>
      </c>
      <c r="U44" s="13">
        <v>3</v>
      </c>
      <c r="V44" s="13">
        <v>4</v>
      </c>
      <c r="W44" s="13">
        <v>3</v>
      </c>
      <c r="X44" s="13">
        <v>3</v>
      </c>
      <c r="Y44" s="13">
        <v>4</v>
      </c>
      <c r="Z44" s="13">
        <v>4</v>
      </c>
      <c r="AA44" s="13">
        <v>2</v>
      </c>
      <c r="AB44" s="13">
        <v>1</v>
      </c>
      <c r="AC44" s="13">
        <v>4</v>
      </c>
      <c r="AD44" s="13">
        <v>3</v>
      </c>
      <c r="AE44" s="13">
        <v>3</v>
      </c>
      <c r="AF44" s="13">
        <v>2</v>
      </c>
      <c r="AG44" s="13">
        <v>4</v>
      </c>
      <c r="AH44" s="13">
        <f t="shared" si="1"/>
        <v>83</v>
      </c>
    </row>
    <row r="45" spans="1:34" ht="15" customHeight="1">
      <c r="A45" s="75" t="s">
        <v>3</v>
      </c>
      <c r="B45" s="76"/>
      <c r="C45" s="58">
        <f t="shared" ref="C45:AH45" si="2">SUM(C4:C44)</f>
        <v>41</v>
      </c>
      <c r="D45" s="13">
        <f t="shared" si="2"/>
        <v>143</v>
      </c>
      <c r="E45" s="13">
        <f t="shared" si="2"/>
        <v>99</v>
      </c>
      <c r="F45" s="13">
        <f t="shared" si="2"/>
        <v>96</v>
      </c>
      <c r="G45" s="13">
        <f t="shared" si="2"/>
        <v>70</v>
      </c>
      <c r="H45" s="13">
        <f t="shared" si="2"/>
        <v>96</v>
      </c>
      <c r="I45" s="13">
        <f t="shared" si="2"/>
        <v>117</v>
      </c>
      <c r="J45" s="13">
        <f t="shared" si="2"/>
        <v>109</v>
      </c>
      <c r="K45" s="13">
        <f t="shared" si="2"/>
        <v>93</v>
      </c>
      <c r="L45" s="13">
        <f t="shared" si="2"/>
        <v>112</v>
      </c>
      <c r="M45" s="13">
        <f t="shared" si="2"/>
        <v>82</v>
      </c>
      <c r="N45" s="13">
        <f t="shared" si="2"/>
        <v>87</v>
      </c>
      <c r="O45" s="13">
        <f t="shared" si="2"/>
        <v>77</v>
      </c>
      <c r="P45" s="13">
        <f t="shared" si="2"/>
        <v>103</v>
      </c>
      <c r="Q45" s="13">
        <f t="shared" si="2"/>
        <v>89</v>
      </c>
      <c r="R45" s="13">
        <f t="shared" si="2"/>
        <v>111</v>
      </c>
      <c r="S45" s="13">
        <f t="shared" si="2"/>
        <v>93</v>
      </c>
      <c r="T45" s="13">
        <f t="shared" si="2"/>
        <v>81</v>
      </c>
      <c r="U45" s="13">
        <f t="shared" si="2"/>
        <v>95</v>
      </c>
      <c r="V45" s="13">
        <f t="shared" si="2"/>
        <v>124</v>
      </c>
      <c r="W45" s="13">
        <f t="shared" si="2"/>
        <v>95</v>
      </c>
      <c r="X45" s="13">
        <f t="shared" si="2"/>
        <v>101</v>
      </c>
      <c r="Y45" s="13">
        <f t="shared" si="2"/>
        <v>148</v>
      </c>
      <c r="Z45" s="13">
        <f t="shared" si="2"/>
        <v>136</v>
      </c>
      <c r="AA45" s="13">
        <f t="shared" si="2"/>
        <v>85</v>
      </c>
      <c r="AB45" s="13">
        <f t="shared" si="2"/>
        <v>118</v>
      </c>
      <c r="AC45" s="13">
        <f t="shared" si="2"/>
        <v>65</v>
      </c>
      <c r="AD45" s="13">
        <f t="shared" si="2"/>
        <v>89</v>
      </c>
      <c r="AE45" s="13">
        <f t="shared" si="2"/>
        <v>149</v>
      </c>
      <c r="AF45" s="13">
        <f t="shared" si="2"/>
        <v>142</v>
      </c>
      <c r="AG45" s="13">
        <f t="shared" si="2"/>
        <v>57</v>
      </c>
      <c r="AH45" s="13">
        <f t="shared" si="2"/>
        <v>3062</v>
      </c>
    </row>
    <row r="46" spans="1:34" ht="15" customHeight="1">
      <c r="A46" s="101" t="s">
        <v>11</v>
      </c>
      <c r="B46" s="102"/>
      <c r="C46" s="103"/>
      <c r="D46" s="13">
        <f t="shared" ref="D46:AH46" si="3">AVERAGE(D4:D44)</f>
        <v>3.4878048780487805</v>
      </c>
      <c r="E46" s="13">
        <f t="shared" si="3"/>
        <v>2.4146341463414633</v>
      </c>
      <c r="F46" s="13">
        <f t="shared" si="3"/>
        <v>2.3414634146341462</v>
      </c>
      <c r="G46" s="13">
        <f t="shared" si="3"/>
        <v>1.7073170731707317</v>
      </c>
      <c r="H46" s="13">
        <f t="shared" si="3"/>
        <v>2.3414634146341462</v>
      </c>
      <c r="I46" s="13">
        <f t="shared" si="3"/>
        <v>2.8536585365853657</v>
      </c>
      <c r="J46" s="13">
        <f t="shared" si="3"/>
        <v>2.6585365853658538</v>
      </c>
      <c r="K46" s="13">
        <f t="shared" si="3"/>
        <v>2.2682926829268291</v>
      </c>
      <c r="L46" s="13">
        <f t="shared" si="3"/>
        <v>2.7317073170731709</v>
      </c>
      <c r="M46" s="13">
        <f t="shared" si="3"/>
        <v>2</v>
      </c>
      <c r="N46" s="13">
        <f t="shared" si="3"/>
        <v>2.1219512195121952</v>
      </c>
      <c r="O46" s="13">
        <f t="shared" si="3"/>
        <v>1.8780487804878048</v>
      </c>
      <c r="P46" s="13">
        <f t="shared" si="3"/>
        <v>2.5121951219512195</v>
      </c>
      <c r="Q46" s="13">
        <f t="shared" si="3"/>
        <v>2.1707317073170733</v>
      </c>
      <c r="R46" s="13">
        <f t="shared" si="3"/>
        <v>2.7073170731707319</v>
      </c>
      <c r="S46" s="13">
        <f t="shared" si="3"/>
        <v>2.3250000000000002</v>
      </c>
      <c r="T46" s="13">
        <f t="shared" si="3"/>
        <v>1.975609756097561</v>
      </c>
      <c r="U46" s="13">
        <f t="shared" si="3"/>
        <v>2.3170731707317072</v>
      </c>
      <c r="V46" s="13">
        <f t="shared" si="3"/>
        <v>3.024390243902439</v>
      </c>
      <c r="W46" s="13">
        <f t="shared" si="3"/>
        <v>2.3170731707317072</v>
      </c>
      <c r="X46" s="13">
        <f t="shared" si="3"/>
        <v>2.4634146341463414</v>
      </c>
      <c r="Y46" s="13">
        <f t="shared" si="3"/>
        <v>3.6097560975609757</v>
      </c>
      <c r="Z46" s="13">
        <f t="shared" si="3"/>
        <v>3.3170731707317072</v>
      </c>
      <c r="AA46" s="13">
        <f t="shared" si="3"/>
        <v>2.0731707317073171</v>
      </c>
      <c r="AB46" s="13">
        <f t="shared" si="3"/>
        <v>2.8780487804878048</v>
      </c>
      <c r="AC46" s="13">
        <f t="shared" si="3"/>
        <v>1.5853658536585367</v>
      </c>
      <c r="AD46" s="13">
        <f t="shared" si="3"/>
        <v>2.1707317073170733</v>
      </c>
      <c r="AE46" s="13">
        <f t="shared" si="3"/>
        <v>3.6341463414634148</v>
      </c>
      <c r="AF46" s="13">
        <f t="shared" si="3"/>
        <v>3.55</v>
      </c>
      <c r="AG46" s="13">
        <f t="shared" si="3"/>
        <v>1.3902439024390243</v>
      </c>
      <c r="AH46" s="17">
        <f t="shared" si="3"/>
        <v>74.682926829268297</v>
      </c>
    </row>
  </sheetData>
  <mergeCells count="6">
    <mergeCell ref="AH2:AH3"/>
    <mergeCell ref="A46:C46"/>
    <mergeCell ref="A1:AH1"/>
    <mergeCell ref="B2:B3"/>
    <mergeCell ref="A2:A3"/>
    <mergeCell ref="C2:C3"/>
  </mergeCells>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dimension ref="A1:AJ48"/>
  <sheetViews>
    <sheetView workbookViewId="0">
      <selection activeCell="N24" sqref="A1:AJ48"/>
    </sheetView>
  </sheetViews>
  <sheetFormatPr defaultRowHeight="14.25"/>
  <cols>
    <col min="1" max="1" width="4.42578125" style="2" customWidth="1"/>
    <col min="2" max="2" width="25.7109375" style="2" customWidth="1"/>
    <col min="3" max="33" width="4.7109375" style="4" customWidth="1"/>
    <col min="34" max="34" width="12.140625" style="2" bestFit="1" customWidth="1"/>
    <col min="35" max="35" width="14.7109375" style="2" bestFit="1" customWidth="1"/>
    <col min="36" max="36" width="10.42578125" style="2" bestFit="1" customWidth="1"/>
    <col min="37" max="16384" width="9.140625" style="2"/>
  </cols>
  <sheetData>
    <row r="1" spans="1:36" ht="15" customHeight="1">
      <c r="A1" s="115" t="s">
        <v>150</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row>
    <row r="2" spans="1:36" ht="14.25" customHeight="1">
      <c r="A2" s="89" t="s">
        <v>0</v>
      </c>
      <c r="B2" s="89" t="s">
        <v>149</v>
      </c>
      <c r="C2" s="89" t="s">
        <v>93</v>
      </c>
      <c r="D2" s="48">
        <v>1</v>
      </c>
      <c r="E2" s="48">
        <v>2</v>
      </c>
      <c r="F2" s="48">
        <v>3</v>
      </c>
      <c r="G2" s="48">
        <v>4</v>
      </c>
      <c r="H2" s="48">
        <v>5</v>
      </c>
      <c r="I2" s="48">
        <v>6</v>
      </c>
      <c r="J2" s="48">
        <v>7</v>
      </c>
      <c r="K2" s="48">
        <v>8</v>
      </c>
      <c r="L2" s="48">
        <v>9</v>
      </c>
      <c r="M2" s="48">
        <v>10</v>
      </c>
      <c r="N2" s="48">
        <v>11</v>
      </c>
      <c r="O2" s="48">
        <v>12</v>
      </c>
      <c r="P2" s="48">
        <v>13</v>
      </c>
      <c r="Q2" s="48">
        <v>14</v>
      </c>
      <c r="R2" s="48">
        <v>15</v>
      </c>
      <c r="S2" s="48">
        <v>16</v>
      </c>
      <c r="T2" s="48">
        <v>17</v>
      </c>
      <c r="U2" s="48">
        <v>18</v>
      </c>
      <c r="V2" s="48">
        <v>19</v>
      </c>
      <c r="W2" s="48">
        <v>20</v>
      </c>
      <c r="X2" s="48">
        <v>21</v>
      </c>
      <c r="Y2" s="48">
        <v>22</v>
      </c>
      <c r="Z2" s="48">
        <v>23</v>
      </c>
      <c r="AA2" s="48">
        <v>24</v>
      </c>
      <c r="AB2" s="48">
        <v>25</v>
      </c>
      <c r="AC2" s="48">
        <v>26</v>
      </c>
      <c r="AD2" s="48">
        <v>27</v>
      </c>
      <c r="AE2" s="48">
        <v>28</v>
      </c>
      <c r="AF2" s="48">
        <v>29</v>
      </c>
      <c r="AG2" s="48">
        <v>30</v>
      </c>
      <c r="AH2" s="99" t="s">
        <v>2</v>
      </c>
      <c r="AI2" s="109" t="s">
        <v>151</v>
      </c>
      <c r="AJ2" s="110"/>
    </row>
    <row r="3" spans="1:36">
      <c r="A3" s="90"/>
      <c r="B3" s="90"/>
      <c r="C3" s="90"/>
      <c r="D3" s="48" t="s">
        <v>5</v>
      </c>
      <c r="E3" s="48" t="s">
        <v>7</v>
      </c>
      <c r="F3" s="48" t="s">
        <v>6</v>
      </c>
      <c r="G3" s="48" t="s">
        <v>10</v>
      </c>
      <c r="H3" s="48" t="s">
        <v>8</v>
      </c>
      <c r="I3" s="48" t="s">
        <v>10</v>
      </c>
      <c r="J3" s="48" t="s">
        <v>6</v>
      </c>
      <c r="K3" s="48" t="s">
        <v>8</v>
      </c>
      <c r="L3" s="48" t="s">
        <v>8</v>
      </c>
      <c r="M3" s="48" t="s">
        <v>6</v>
      </c>
      <c r="N3" s="48" t="s">
        <v>7</v>
      </c>
      <c r="O3" s="48" t="s">
        <v>9</v>
      </c>
      <c r="P3" s="48" t="s">
        <v>10</v>
      </c>
      <c r="Q3" s="48" t="s">
        <v>10</v>
      </c>
      <c r="R3" s="48" t="s">
        <v>6</v>
      </c>
      <c r="S3" s="48" t="s">
        <v>5</v>
      </c>
      <c r="T3" s="48" t="s">
        <v>6</v>
      </c>
      <c r="U3" s="48" t="s">
        <v>10</v>
      </c>
      <c r="V3" s="48" t="s">
        <v>7</v>
      </c>
      <c r="W3" s="48" t="s">
        <v>8</v>
      </c>
      <c r="X3" s="48" t="s">
        <v>9</v>
      </c>
      <c r="Y3" s="48" t="s">
        <v>5</v>
      </c>
      <c r="Z3" s="48" t="s">
        <v>7</v>
      </c>
      <c r="AA3" s="48" t="s">
        <v>9</v>
      </c>
      <c r="AB3" s="48" t="s">
        <v>7</v>
      </c>
      <c r="AC3" s="48" t="s">
        <v>8</v>
      </c>
      <c r="AD3" s="48" t="s">
        <v>5</v>
      </c>
      <c r="AE3" s="48" t="s">
        <v>9</v>
      </c>
      <c r="AF3" s="48" t="s">
        <v>9</v>
      </c>
      <c r="AG3" s="48" t="s">
        <v>5</v>
      </c>
      <c r="AH3" s="100"/>
      <c r="AI3" s="5" t="s">
        <v>94</v>
      </c>
      <c r="AJ3" s="5" t="s">
        <v>95</v>
      </c>
    </row>
    <row r="4" spans="1:36">
      <c r="A4" s="18">
        <f>'Data Sampel'!A4</f>
        <v>1</v>
      </c>
      <c r="B4" s="6" t="str">
        <f>'Data Sampel'!B4</f>
        <v>Ahmad Mawahib Bayhaqi</v>
      </c>
      <c r="C4" s="3">
        <v>1</v>
      </c>
      <c r="D4" s="3">
        <v>5</v>
      </c>
      <c r="E4" s="3">
        <v>5</v>
      </c>
      <c r="F4" s="3">
        <v>5</v>
      </c>
      <c r="G4" s="3">
        <v>5</v>
      </c>
      <c r="H4" s="3">
        <v>5</v>
      </c>
      <c r="I4" s="3">
        <v>5</v>
      </c>
      <c r="J4" s="3">
        <v>5</v>
      </c>
      <c r="K4" s="3">
        <v>5</v>
      </c>
      <c r="L4" s="3">
        <v>5</v>
      </c>
      <c r="M4" s="3">
        <v>5</v>
      </c>
      <c r="N4" s="3">
        <v>5</v>
      </c>
      <c r="O4" s="3">
        <v>5</v>
      </c>
      <c r="P4" s="3">
        <v>5</v>
      </c>
      <c r="Q4" s="3">
        <v>5</v>
      </c>
      <c r="R4" s="3">
        <v>5</v>
      </c>
      <c r="S4" s="3">
        <v>5</v>
      </c>
      <c r="T4" s="3">
        <v>5</v>
      </c>
      <c r="U4" s="3">
        <v>5</v>
      </c>
      <c r="V4" s="3">
        <v>5</v>
      </c>
      <c r="W4" s="3">
        <v>5</v>
      </c>
      <c r="X4" s="3">
        <v>5</v>
      </c>
      <c r="Y4" s="3">
        <v>5</v>
      </c>
      <c r="Z4" s="3">
        <v>1</v>
      </c>
      <c r="AA4" s="3">
        <v>3</v>
      </c>
      <c r="AB4" s="3">
        <v>5</v>
      </c>
      <c r="AC4" s="3">
        <v>5</v>
      </c>
      <c r="AD4" s="3">
        <v>2</v>
      </c>
      <c r="AE4" s="3">
        <v>3</v>
      </c>
      <c r="AF4" s="3">
        <v>3</v>
      </c>
      <c r="AG4" s="3">
        <v>2</v>
      </c>
      <c r="AH4" s="1">
        <f t="shared" ref="AH4:AH44" si="0">SUM(D4:AG4)</f>
        <v>134</v>
      </c>
      <c r="AI4" s="20">
        <f>(AH4-'Pretest Motivasi Belajar'!AH4)/(150-'Pretest Motivasi Belajar'!AG4)</f>
        <v>0.46258503401360546</v>
      </c>
      <c r="AJ4" s="3" t="str">
        <f t="shared" ref="AJ4:AJ44" si="1">IF(AI4&gt;0.7,"Tinggi",IF(AI4&gt;0.3,"Sedang",IF(AI4&gt;0,"Rendah")))</f>
        <v>Sedang</v>
      </c>
    </row>
    <row r="5" spans="1:36">
      <c r="A5" s="18">
        <f>'Data Sampel'!A5</f>
        <v>2</v>
      </c>
      <c r="B5" s="6" t="str">
        <f>'Data Sampel'!B5</f>
        <v>Adimul Farhi</v>
      </c>
      <c r="C5" s="3">
        <v>1</v>
      </c>
      <c r="D5" s="3">
        <v>5</v>
      </c>
      <c r="E5" s="3">
        <v>5</v>
      </c>
      <c r="F5" s="3">
        <v>5</v>
      </c>
      <c r="G5" s="3">
        <v>5</v>
      </c>
      <c r="H5" s="3">
        <v>5</v>
      </c>
      <c r="I5" s="3">
        <v>5</v>
      </c>
      <c r="J5" s="3">
        <v>5</v>
      </c>
      <c r="K5" s="3">
        <v>5</v>
      </c>
      <c r="L5" s="3">
        <v>5</v>
      </c>
      <c r="M5" s="3">
        <v>5</v>
      </c>
      <c r="N5" s="3">
        <v>5</v>
      </c>
      <c r="O5" s="3">
        <v>5</v>
      </c>
      <c r="P5" s="3">
        <v>5</v>
      </c>
      <c r="Q5" s="3">
        <v>5</v>
      </c>
      <c r="R5" s="3">
        <v>5</v>
      </c>
      <c r="S5" s="3">
        <v>5</v>
      </c>
      <c r="T5" s="3">
        <v>5</v>
      </c>
      <c r="U5" s="3">
        <v>5</v>
      </c>
      <c r="V5" s="3">
        <v>5</v>
      </c>
      <c r="W5" s="3">
        <v>5</v>
      </c>
      <c r="X5" s="3">
        <v>5</v>
      </c>
      <c r="Y5" s="3">
        <v>5</v>
      </c>
      <c r="Z5" s="3">
        <v>1</v>
      </c>
      <c r="AA5" s="3">
        <v>3</v>
      </c>
      <c r="AB5" s="3">
        <v>5</v>
      </c>
      <c r="AC5" s="3">
        <v>5</v>
      </c>
      <c r="AD5" s="3">
        <v>4</v>
      </c>
      <c r="AE5" s="3">
        <v>2</v>
      </c>
      <c r="AF5" s="3">
        <v>3</v>
      </c>
      <c r="AG5" s="3">
        <v>3</v>
      </c>
      <c r="AH5" s="1">
        <f t="shared" si="0"/>
        <v>136</v>
      </c>
      <c r="AI5" s="20">
        <f>(AH5-'Pretest Motivasi Belajar'!AH5)/(150-'Pretest Motivasi Belajar'!AG5)</f>
        <v>0.46308724832214765</v>
      </c>
      <c r="AJ5" s="3" t="str">
        <f t="shared" si="1"/>
        <v>Sedang</v>
      </c>
    </row>
    <row r="6" spans="1:36">
      <c r="A6" s="18">
        <f>'Data Sampel'!A6</f>
        <v>3</v>
      </c>
      <c r="B6" s="6" t="str">
        <f>'Data Sampel'!B6</f>
        <v>Artha Nicgara Bella Wijaya</v>
      </c>
      <c r="C6" s="3">
        <v>1</v>
      </c>
      <c r="D6" s="3">
        <v>5</v>
      </c>
      <c r="E6" s="3">
        <v>5</v>
      </c>
      <c r="F6" s="3">
        <v>5</v>
      </c>
      <c r="G6" s="3">
        <v>5</v>
      </c>
      <c r="H6" s="3">
        <v>5</v>
      </c>
      <c r="I6" s="3">
        <v>5</v>
      </c>
      <c r="J6" s="3">
        <v>5</v>
      </c>
      <c r="K6" s="3">
        <v>5</v>
      </c>
      <c r="L6" s="3">
        <v>5</v>
      </c>
      <c r="M6" s="3">
        <v>5</v>
      </c>
      <c r="N6" s="3">
        <v>5</v>
      </c>
      <c r="O6" s="3">
        <v>5</v>
      </c>
      <c r="P6" s="3">
        <v>5</v>
      </c>
      <c r="Q6" s="3">
        <v>5</v>
      </c>
      <c r="R6" s="3">
        <v>5</v>
      </c>
      <c r="S6" s="3">
        <v>5</v>
      </c>
      <c r="T6" s="3">
        <v>5</v>
      </c>
      <c r="U6" s="3">
        <v>5</v>
      </c>
      <c r="V6" s="3">
        <v>5</v>
      </c>
      <c r="W6" s="3">
        <v>5</v>
      </c>
      <c r="X6" s="3">
        <v>5</v>
      </c>
      <c r="Y6" s="3">
        <v>5</v>
      </c>
      <c r="Z6" s="3">
        <v>4</v>
      </c>
      <c r="AA6" s="3">
        <v>4</v>
      </c>
      <c r="AB6" s="3">
        <v>5</v>
      </c>
      <c r="AC6" s="3">
        <v>5</v>
      </c>
      <c r="AD6" s="3">
        <v>2</v>
      </c>
      <c r="AE6" s="3">
        <v>2</v>
      </c>
      <c r="AF6" s="3">
        <v>3</v>
      </c>
      <c r="AG6" s="3">
        <v>3</v>
      </c>
      <c r="AH6" s="1">
        <f t="shared" si="0"/>
        <v>138</v>
      </c>
      <c r="AI6" s="20">
        <f>(AH6-'Pretest Motivasi Belajar'!AH6)/(150-'Pretest Motivasi Belajar'!AG6)</f>
        <v>0.42953020134228187</v>
      </c>
      <c r="AJ6" s="3" t="str">
        <f t="shared" si="1"/>
        <v>Sedang</v>
      </c>
    </row>
    <row r="7" spans="1:36">
      <c r="A7" s="18">
        <f>'Data Sampel'!A7</f>
        <v>4</v>
      </c>
      <c r="B7" s="6" t="str">
        <f>'Data Sampel'!B7</f>
        <v>Akbar Arrahman</v>
      </c>
      <c r="C7" s="3">
        <v>1</v>
      </c>
      <c r="D7" s="3">
        <v>5</v>
      </c>
      <c r="E7" s="3">
        <v>5</v>
      </c>
      <c r="F7" s="3">
        <v>5</v>
      </c>
      <c r="G7" s="3">
        <v>5</v>
      </c>
      <c r="H7" s="3">
        <v>5</v>
      </c>
      <c r="I7" s="3">
        <v>5</v>
      </c>
      <c r="J7" s="3">
        <v>5</v>
      </c>
      <c r="K7" s="3">
        <v>5</v>
      </c>
      <c r="L7" s="3">
        <v>5</v>
      </c>
      <c r="M7" s="3">
        <v>5</v>
      </c>
      <c r="N7" s="3">
        <v>5</v>
      </c>
      <c r="O7" s="3">
        <v>5</v>
      </c>
      <c r="P7" s="3">
        <v>5</v>
      </c>
      <c r="Q7" s="3">
        <v>5</v>
      </c>
      <c r="R7" s="3">
        <v>5</v>
      </c>
      <c r="S7" s="3">
        <v>5</v>
      </c>
      <c r="T7" s="3">
        <v>5</v>
      </c>
      <c r="U7" s="3">
        <v>5</v>
      </c>
      <c r="V7" s="3">
        <v>5</v>
      </c>
      <c r="W7" s="3">
        <v>5</v>
      </c>
      <c r="X7" s="3">
        <v>5</v>
      </c>
      <c r="Y7" s="3">
        <v>5</v>
      </c>
      <c r="Z7" s="3">
        <v>1</v>
      </c>
      <c r="AA7" s="3">
        <v>4</v>
      </c>
      <c r="AB7" s="3">
        <v>5</v>
      </c>
      <c r="AC7" s="3">
        <v>5</v>
      </c>
      <c r="AD7" s="3">
        <v>4</v>
      </c>
      <c r="AE7" s="3">
        <v>2</v>
      </c>
      <c r="AF7" s="3">
        <v>3</v>
      </c>
      <c r="AG7" s="3">
        <v>3</v>
      </c>
      <c r="AH7" s="1">
        <f t="shared" si="0"/>
        <v>137</v>
      </c>
      <c r="AI7" s="20">
        <f>(AH7-'Pretest Motivasi Belajar'!AH7)/(150-'Pretest Motivasi Belajar'!AG7)</f>
        <v>0.44966442953020136</v>
      </c>
      <c r="AJ7" s="3" t="str">
        <f t="shared" si="1"/>
        <v>Sedang</v>
      </c>
    </row>
    <row r="8" spans="1:36">
      <c r="A8" s="18">
        <f>'Data Sampel'!A8</f>
        <v>5</v>
      </c>
      <c r="B8" s="6" t="str">
        <f>'Data Sampel'!B8</f>
        <v>Alfi  Bintang Manunggal</v>
      </c>
      <c r="C8" s="3">
        <v>1</v>
      </c>
      <c r="D8" s="3">
        <v>5</v>
      </c>
      <c r="E8" s="3">
        <v>5</v>
      </c>
      <c r="F8" s="3">
        <v>5</v>
      </c>
      <c r="G8" s="3">
        <v>5</v>
      </c>
      <c r="H8" s="3">
        <v>5</v>
      </c>
      <c r="I8" s="3">
        <v>4</v>
      </c>
      <c r="J8" s="3">
        <v>5</v>
      </c>
      <c r="K8" s="3">
        <v>5</v>
      </c>
      <c r="L8" s="3">
        <v>5</v>
      </c>
      <c r="M8" s="3">
        <v>5</v>
      </c>
      <c r="N8" s="3">
        <v>5</v>
      </c>
      <c r="O8" s="3">
        <v>5</v>
      </c>
      <c r="P8" s="3">
        <v>2</v>
      </c>
      <c r="Q8" s="3">
        <v>4</v>
      </c>
      <c r="R8" s="3">
        <v>5</v>
      </c>
      <c r="S8" s="3">
        <v>5</v>
      </c>
      <c r="T8" s="3">
        <v>5</v>
      </c>
      <c r="U8" s="3">
        <v>5</v>
      </c>
      <c r="V8" s="3">
        <v>5</v>
      </c>
      <c r="W8" s="3">
        <v>5</v>
      </c>
      <c r="X8" s="3">
        <v>5</v>
      </c>
      <c r="Y8" s="3">
        <v>5</v>
      </c>
      <c r="Z8" s="3">
        <v>5</v>
      </c>
      <c r="AA8" s="3">
        <v>4</v>
      </c>
      <c r="AB8" s="3">
        <v>5</v>
      </c>
      <c r="AC8" s="3">
        <v>5</v>
      </c>
      <c r="AD8" s="3">
        <v>2</v>
      </c>
      <c r="AE8" s="3">
        <v>3</v>
      </c>
      <c r="AF8" s="3">
        <v>3</v>
      </c>
      <c r="AG8" s="3">
        <v>3</v>
      </c>
      <c r="AH8" s="1">
        <f t="shared" si="0"/>
        <v>135</v>
      </c>
      <c r="AI8" s="20">
        <f>(AH8-'Pretest Motivasi Belajar'!AH8)/(150-'Pretest Motivasi Belajar'!AG8)</f>
        <v>0.46979865771812079</v>
      </c>
      <c r="AJ8" s="3" t="str">
        <f t="shared" si="1"/>
        <v>Sedang</v>
      </c>
    </row>
    <row r="9" spans="1:36">
      <c r="A9" s="18">
        <f>'Data Sampel'!A9</f>
        <v>6</v>
      </c>
      <c r="B9" s="6" t="str">
        <f>'Data Sampel'!B9</f>
        <v>Amsharul Khusnaini</v>
      </c>
      <c r="C9" s="3">
        <v>1</v>
      </c>
      <c r="D9" s="3">
        <v>4</v>
      </c>
      <c r="E9" s="3">
        <v>5</v>
      </c>
      <c r="F9" s="3">
        <v>3</v>
      </c>
      <c r="G9" s="3">
        <v>5</v>
      </c>
      <c r="H9" s="3">
        <v>4</v>
      </c>
      <c r="I9" s="3">
        <v>5</v>
      </c>
      <c r="J9" s="3">
        <v>5</v>
      </c>
      <c r="K9" s="3">
        <v>3</v>
      </c>
      <c r="L9" s="3">
        <v>1</v>
      </c>
      <c r="M9" s="3">
        <v>4</v>
      </c>
      <c r="N9" s="3">
        <v>1</v>
      </c>
      <c r="O9" s="3">
        <v>1</v>
      </c>
      <c r="P9" s="3">
        <v>1</v>
      </c>
      <c r="Q9" s="3">
        <v>3</v>
      </c>
      <c r="R9" s="3">
        <v>3</v>
      </c>
      <c r="S9" s="3">
        <v>3</v>
      </c>
      <c r="T9" s="3">
        <v>5</v>
      </c>
      <c r="U9" s="3">
        <v>2</v>
      </c>
      <c r="V9" s="3">
        <v>4</v>
      </c>
      <c r="W9" s="3">
        <v>5</v>
      </c>
      <c r="X9" s="3">
        <v>3</v>
      </c>
      <c r="Y9" s="3">
        <v>4</v>
      </c>
      <c r="Z9" s="3">
        <v>4</v>
      </c>
      <c r="AA9" s="3">
        <v>2</v>
      </c>
      <c r="AB9" s="3">
        <v>5</v>
      </c>
      <c r="AC9" s="3">
        <v>5</v>
      </c>
      <c r="AD9" s="3">
        <v>4</v>
      </c>
      <c r="AE9" s="3">
        <v>4</v>
      </c>
      <c r="AF9" s="3">
        <v>3</v>
      </c>
      <c r="AG9" s="3">
        <v>3</v>
      </c>
      <c r="AH9" s="1">
        <f t="shared" si="0"/>
        <v>104</v>
      </c>
      <c r="AI9" s="20">
        <f>(AH9-'Pretest Motivasi Belajar'!AH9)/(150-'Pretest Motivasi Belajar'!AG9)</f>
        <v>0.26845637583892618</v>
      </c>
      <c r="AJ9" s="3" t="str">
        <f t="shared" si="1"/>
        <v>Rendah</v>
      </c>
    </row>
    <row r="10" spans="1:36">
      <c r="A10" s="18">
        <f>'Data Sampel'!A10</f>
        <v>7</v>
      </c>
      <c r="B10" s="6" t="str">
        <f>'Data Sampel'!B10</f>
        <v>Intan Muhammad Nurmansyah</v>
      </c>
      <c r="C10" s="3">
        <v>1</v>
      </c>
      <c r="D10" s="3">
        <v>5</v>
      </c>
      <c r="E10" s="3">
        <v>5</v>
      </c>
      <c r="F10" s="3">
        <v>4</v>
      </c>
      <c r="G10" s="3">
        <v>5</v>
      </c>
      <c r="H10" s="3">
        <v>5</v>
      </c>
      <c r="I10" s="3">
        <v>4</v>
      </c>
      <c r="J10" s="3">
        <v>2</v>
      </c>
      <c r="K10" s="3">
        <v>3</v>
      </c>
      <c r="L10" s="3">
        <v>5</v>
      </c>
      <c r="M10" s="3">
        <v>2</v>
      </c>
      <c r="N10" s="3">
        <v>3</v>
      </c>
      <c r="O10" s="3">
        <v>1</v>
      </c>
      <c r="P10" s="3">
        <v>5</v>
      </c>
      <c r="Q10" s="3">
        <v>3</v>
      </c>
      <c r="R10" s="3">
        <v>5</v>
      </c>
      <c r="S10" s="3">
        <v>4</v>
      </c>
      <c r="T10" s="3">
        <v>5</v>
      </c>
      <c r="U10" s="3">
        <v>5</v>
      </c>
      <c r="V10" s="3">
        <v>4</v>
      </c>
      <c r="W10" s="3">
        <v>5</v>
      </c>
      <c r="X10" s="3">
        <v>5</v>
      </c>
      <c r="Y10" s="3">
        <v>5</v>
      </c>
      <c r="Z10" s="3">
        <v>1</v>
      </c>
      <c r="AA10" s="3">
        <v>2</v>
      </c>
      <c r="AB10" s="3">
        <v>3</v>
      </c>
      <c r="AC10" s="3">
        <v>5</v>
      </c>
      <c r="AD10" s="3">
        <v>3</v>
      </c>
      <c r="AE10" s="3">
        <v>4</v>
      </c>
      <c r="AF10" s="3">
        <v>4</v>
      </c>
      <c r="AG10" s="3">
        <v>3</v>
      </c>
      <c r="AH10" s="1">
        <f t="shared" si="0"/>
        <v>115</v>
      </c>
      <c r="AI10" s="20">
        <f>(AH10-'Pretest Motivasi Belajar'!AH10)/(150-'Pretest Motivasi Belajar'!AG10)</f>
        <v>0.22818791946308725</v>
      </c>
      <c r="AJ10" s="3" t="str">
        <f t="shared" si="1"/>
        <v>Rendah</v>
      </c>
    </row>
    <row r="11" spans="1:36">
      <c r="A11" s="18">
        <f>'Data Sampel'!A11</f>
        <v>8</v>
      </c>
      <c r="B11" s="6" t="str">
        <f>'Data Sampel'!B11</f>
        <v>Ahmad Muzacky Zaenul Mufid</v>
      </c>
      <c r="C11" s="3">
        <v>1</v>
      </c>
      <c r="D11" s="3">
        <v>1</v>
      </c>
      <c r="E11" s="3">
        <v>3</v>
      </c>
      <c r="F11" s="3">
        <v>4</v>
      </c>
      <c r="G11" s="3">
        <v>5</v>
      </c>
      <c r="H11" s="3">
        <v>1</v>
      </c>
      <c r="I11" s="3">
        <v>4</v>
      </c>
      <c r="J11" s="3">
        <v>2</v>
      </c>
      <c r="K11" s="3">
        <v>4</v>
      </c>
      <c r="L11" s="3">
        <v>1</v>
      </c>
      <c r="M11" s="3">
        <v>1</v>
      </c>
      <c r="N11" s="3">
        <v>2</v>
      </c>
      <c r="O11" s="3">
        <v>1</v>
      </c>
      <c r="P11" s="3">
        <v>5</v>
      </c>
      <c r="Q11" s="3">
        <v>3</v>
      </c>
      <c r="R11" s="3">
        <v>1</v>
      </c>
      <c r="S11" s="3">
        <v>2</v>
      </c>
      <c r="T11" s="3">
        <v>5</v>
      </c>
      <c r="U11" s="3">
        <v>4</v>
      </c>
      <c r="V11" s="3">
        <v>2</v>
      </c>
      <c r="W11" s="3">
        <v>5</v>
      </c>
      <c r="X11" s="3">
        <v>5</v>
      </c>
      <c r="Y11" s="3">
        <v>5</v>
      </c>
      <c r="Z11" s="3">
        <v>2</v>
      </c>
      <c r="AA11" s="3">
        <v>3</v>
      </c>
      <c r="AB11" s="3">
        <v>5</v>
      </c>
      <c r="AC11" s="3">
        <v>5</v>
      </c>
      <c r="AD11" s="3">
        <v>4</v>
      </c>
      <c r="AE11" s="3">
        <v>4</v>
      </c>
      <c r="AF11" s="3">
        <v>3</v>
      </c>
      <c r="AG11" s="3">
        <v>3</v>
      </c>
      <c r="AH11" s="1">
        <f t="shared" si="0"/>
        <v>95</v>
      </c>
      <c r="AI11" s="20">
        <f>(AH11-'Pretest Motivasi Belajar'!AH11)/(150-'Pretest Motivasi Belajar'!AG11)</f>
        <v>6.7114093959731544E-2</v>
      </c>
      <c r="AJ11" s="3" t="str">
        <f t="shared" si="1"/>
        <v>Rendah</v>
      </c>
    </row>
    <row r="12" spans="1:36">
      <c r="A12" s="18">
        <f>'Data Sampel'!A12</f>
        <v>9</v>
      </c>
      <c r="B12" s="6" t="str">
        <f>'Data Sampel'!B12</f>
        <v>Arju Naja Taufiqur Rohman</v>
      </c>
      <c r="C12" s="3">
        <v>1</v>
      </c>
      <c r="D12" s="3">
        <v>4</v>
      </c>
      <c r="E12" s="3">
        <v>1</v>
      </c>
      <c r="F12" s="3">
        <v>5</v>
      </c>
      <c r="G12" s="3">
        <v>5</v>
      </c>
      <c r="H12" s="3">
        <v>2</v>
      </c>
      <c r="I12" s="3">
        <v>5</v>
      </c>
      <c r="J12" s="3">
        <v>5</v>
      </c>
      <c r="K12" s="3">
        <v>3</v>
      </c>
      <c r="L12" s="3">
        <v>5</v>
      </c>
      <c r="M12" s="3">
        <v>2</v>
      </c>
      <c r="N12" s="3">
        <v>5</v>
      </c>
      <c r="O12" s="3">
        <v>1</v>
      </c>
      <c r="P12" s="3">
        <v>5</v>
      </c>
      <c r="Q12" s="3">
        <v>5</v>
      </c>
      <c r="R12" s="3">
        <v>5</v>
      </c>
      <c r="S12" s="3">
        <v>5</v>
      </c>
      <c r="T12" s="3">
        <v>5</v>
      </c>
      <c r="U12" s="3">
        <v>5</v>
      </c>
      <c r="V12" s="3">
        <v>5</v>
      </c>
      <c r="W12" s="3">
        <v>5</v>
      </c>
      <c r="X12" s="3">
        <v>5</v>
      </c>
      <c r="Y12" s="3">
        <v>5</v>
      </c>
      <c r="Z12" s="3">
        <v>4</v>
      </c>
      <c r="AA12" s="3">
        <v>2</v>
      </c>
      <c r="AB12" s="3">
        <v>5</v>
      </c>
      <c r="AC12" s="3">
        <v>5</v>
      </c>
      <c r="AD12" s="3">
        <v>2</v>
      </c>
      <c r="AE12" s="3">
        <v>3</v>
      </c>
      <c r="AF12" s="3">
        <v>3</v>
      </c>
      <c r="AG12" s="3">
        <v>3</v>
      </c>
      <c r="AH12" s="1">
        <f t="shared" si="0"/>
        <v>120</v>
      </c>
      <c r="AI12" s="20">
        <f>(AH12-'Pretest Motivasi Belajar'!AH12)/(150-'Pretest Motivasi Belajar'!AG12)</f>
        <v>0.27516778523489932</v>
      </c>
      <c r="AJ12" s="3" t="str">
        <f t="shared" si="1"/>
        <v>Rendah</v>
      </c>
    </row>
    <row r="13" spans="1:36">
      <c r="A13" s="18">
        <f>'Data Sampel'!A13</f>
        <v>10</v>
      </c>
      <c r="B13" s="6" t="str">
        <f>'Data Sampel'!B13</f>
        <v>Aldiansyah Kharisma Putra</v>
      </c>
      <c r="C13" s="3">
        <v>1</v>
      </c>
      <c r="D13" s="3">
        <v>5</v>
      </c>
      <c r="E13" s="3">
        <v>5</v>
      </c>
      <c r="F13" s="3">
        <v>5</v>
      </c>
      <c r="G13" s="3">
        <v>5</v>
      </c>
      <c r="H13" s="3">
        <v>5</v>
      </c>
      <c r="I13" s="3">
        <v>5</v>
      </c>
      <c r="J13" s="3">
        <v>5</v>
      </c>
      <c r="K13" s="3">
        <v>5</v>
      </c>
      <c r="L13" s="3">
        <v>5</v>
      </c>
      <c r="M13" s="3">
        <v>5</v>
      </c>
      <c r="N13" s="3">
        <v>5</v>
      </c>
      <c r="O13" s="3">
        <v>5</v>
      </c>
      <c r="P13" s="3">
        <v>5</v>
      </c>
      <c r="Q13" s="3">
        <v>5</v>
      </c>
      <c r="R13" s="3">
        <v>5</v>
      </c>
      <c r="S13" s="3">
        <v>5</v>
      </c>
      <c r="T13" s="3">
        <v>5</v>
      </c>
      <c r="U13" s="3">
        <v>5</v>
      </c>
      <c r="V13" s="3">
        <v>5</v>
      </c>
      <c r="W13" s="3">
        <v>5</v>
      </c>
      <c r="X13" s="3">
        <v>5</v>
      </c>
      <c r="Y13" s="3">
        <v>5</v>
      </c>
      <c r="Z13" s="3">
        <v>4</v>
      </c>
      <c r="AA13" s="3">
        <v>2</v>
      </c>
      <c r="AB13" s="3">
        <v>5</v>
      </c>
      <c r="AC13" s="3">
        <v>4</v>
      </c>
      <c r="AD13" s="3">
        <v>4</v>
      </c>
      <c r="AE13" s="3">
        <v>3</v>
      </c>
      <c r="AF13" s="3">
        <v>3</v>
      </c>
      <c r="AG13" s="3">
        <v>3</v>
      </c>
      <c r="AH13" s="1">
        <f t="shared" si="0"/>
        <v>138</v>
      </c>
      <c r="AI13" s="20">
        <f>(AH13-'Pretest Motivasi Belajar'!AH13)/(150-'Pretest Motivasi Belajar'!AG13)</f>
        <v>0.42953020134228187</v>
      </c>
      <c r="AJ13" s="3" t="str">
        <f t="shared" si="1"/>
        <v>Sedang</v>
      </c>
    </row>
    <row r="14" spans="1:36">
      <c r="A14" s="18">
        <f>'Data Sampel'!A14</f>
        <v>11</v>
      </c>
      <c r="B14" s="6" t="str">
        <f>'Data Sampel'!B14</f>
        <v>Bagas Eka Adi Saputra</v>
      </c>
      <c r="C14" s="3">
        <v>1</v>
      </c>
      <c r="D14" s="3">
        <v>5</v>
      </c>
      <c r="E14" s="3">
        <v>5</v>
      </c>
      <c r="F14" s="3">
        <v>5</v>
      </c>
      <c r="G14" s="3">
        <v>5</v>
      </c>
      <c r="H14" s="3">
        <v>5</v>
      </c>
      <c r="I14" s="3">
        <v>5</v>
      </c>
      <c r="J14" s="3">
        <v>5</v>
      </c>
      <c r="K14" s="3">
        <v>5</v>
      </c>
      <c r="L14" s="3">
        <v>5</v>
      </c>
      <c r="M14" s="3">
        <v>5</v>
      </c>
      <c r="N14" s="3">
        <v>5</v>
      </c>
      <c r="O14" s="3">
        <v>5</v>
      </c>
      <c r="P14" s="3">
        <v>5</v>
      </c>
      <c r="Q14" s="3">
        <v>5</v>
      </c>
      <c r="R14" s="3">
        <v>5</v>
      </c>
      <c r="S14" s="3">
        <v>5</v>
      </c>
      <c r="T14" s="3">
        <v>5</v>
      </c>
      <c r="U14" s="3">
        <v>5</v>
      </c>
      <c r="V14" s="3">
        <v>5</v>
      </c>
      <c r="W14" s="3">
        <v>5</v>
      </c>
      <c r="X14" s="3">
        <v>5</v>
      </c>
      <c r="Y14" s="3">
        <v>5</v>
      </c>
      <c r="Z14" s="3">
        <v>4</v>
      </c>
      <c r="AA14" s="3">
        <v>2</v>
      </c>
      <c r="AB14" s="3">
        <v>5</v>
      </c>
      <c r="AC14" s="3">
        <v>5</v>
      </c>
      <c r="AD14" s="3">
        <v>4</v>
      </c>
      <c r="AE14" s="3">
        <v>2</v>
      </c>
      <c r="AF14" s="3">
        <v>3</v>
      </c>
      <c r="AG14" s="3">
        <v>3</v>
      </c>
      <c r="AH14" s="1">
        <f t="shared" si="0"/>
        <v>138</v>
      </c>
      <c r="AI14" s="20">
        <f>(AH14-'Pretest Motivasi Belajar'!AH14)/(150-'Pretest Motivasi Belajar'!AG14)</f>
        <v>0.42281879194630873</v>
      </c>
      <c r="AJ14" s="3" t="str">
        <f t="shared" si="1"/>
        <v>Sedang</v>
      </c>
    </row>
    <row r="15" spans="1:36">
      <c r="A15" s="18">
        <f>'Data Sampel'!A15</f>
        <v>12</v>
      </c>
      <c r="B15" s="6" t="str">
        <f>'Data Sampel'!B15</f>
        <v>Haqqi Alhabsyi</v>
      </c>
      <c r="C15" s="3">
        <v>1</v>
      </c>
      <c r="D15" s="3">
        <v>5</v>
      </c>
      <c r="E15" s="3">
        <v>5</v>
      </c>
      <c r="F15" s="3">
        <v>5</v>
      </c>
      <c r="G15" s="3">
        <v>5</v>
      </c>
      <c r="H15" s="3">
        <v>5</v>
      </c>
      <c r="I15" s="3">
        <v>5</v>
      </c>
      <c r="J15" s="3">
        <v>5</v>
      </c>
      <c r="K15" s="3">
        <v>5</v>
      </c>
      <c r="L15" s="3">
        <v>5</v>
      </c>
      <c r="M15" s="3">
        <v>5</v>
      </c>
      <c r="N15" s="3">
        <v>5</v>
      </c>
      <c r="O15" s="3">
        <v>5</v>
      </c>
      <c r="P15" s="3">
        <v>5</v>
      </c>
      <c r="Q15" s="3">
        <v>5</v>
      </c>
      <c r="R15" s="3">
        <v>5</v>
      </c>
      <c r="S15" s="3">
        <v>5</v>
      </c>
      <c r="T15" s="3">
        <v>5</v>
      </c>
      <c r="U15" s="3">
        <v>5</v>
      </c>
      <c r="V15" s="3">
        <v>5</v>
      </c>
      <c r="W15" s="3">
        <v>5</v>
      </c>
      <c r="X15" s="3">
        <v>5</v>
      </c>
      <c r="Y15" s="3">
        <v>5</v>
      </c>
      <c r="Z15" s="3">
        <v>4</v>
      </c>
      <c r="AA15" s="3">
        <v>1</v>
      </c>
      <c r="AB15" s="3">
        <v>5</v>
      </c>
      <c r="AC15" s="3">
        <v>2</v>
      </c>
      <c r="AD15" s="3">
        <v>5</v>
      </c>
      <c r="AE15" s="3">
        <v>2</v>
      </c>
      <c r="AF15" s="3">
        <v>3</v>
      </c>
      <c r="AG15" s="3">
        <v>3</v>
      </c>
      <c r="AH15" s="1">
        <f t="shared" si="0"/>
        <v>135</v>
      </c>
      <c r="AI15" s="20">
        <f>(AH15-'Pretest Motivasi Belajar'!AH15)/(150-'Pretest Motivasi Belajar'!AG15)</f>
        <v>0.36912751677852351</v>
      </c>
      <c r="AJ15" s="3" t="str">
        <f t="shared" si="1"/>
        <v>Sedang</v>
      </c>
    </row>
    <row r="16" spans="1:36">
      <c r="A16" s="18">
        <f>'Data Sampel'!A16</f>
        <v>13</v>
      </c>
      <c r="B16" s="6" t="str">
        <f>'Data Sampel'!B16</f>
        <v xml:space="preserve">Rizqi Fachrizal </v>
      </c>
      <c r="C16" s="3">
        <v>1</v>
      </c>
      <c r="D16" s="3">
        <v>5</v>
      </c>
      <c r="E16" s="3">
        <v>5</v>
      </c>
      <c r="F16" s="3">
        <v>5</v>
      </c>
      <c r="G16" s="3">
        <v>5</v>
      </c>
      <c r="H16" s="3">
        <v>5</v>
      </c>
      <c r="I16" s="3">
        <v>5</v>
      </c>
      <c r="J16" s="3">
        <v>5</v>
      </c>
      <c r="K16" s="3">
        <v>5</v>
      </c>
      <c r="L16" s="3">
        <v>5</v>
      </c>
      <c r="M16" s="3">
        <v>5</v>
      </c>
      <c r="N16" s="3">
        <v>5</v>
      </c>
      <c r="O16" s="3">
        <v>5</v>
      </c>
      <c r="P16" s="3">
        <v>5</v>
      </c>
      <c r="Q16" s="3">
        <v>5</v>
      </c>
      <c r="R16" s="3">
        <v>5</v>
      </c>
      <c r="S16" s="3">
        <v>5</v>
      </c>
      <c r="T16" s="3">
        <v>5</v>
      </c>
      <c r="U16" s="3">
        <v>5</v>
      </c>
      <c r="V16" s="3">
        <v>5</v>
      </c>
      <c r="W16" s="3">
        <v>5</v>
      </c>
      <c r="X16" s="3">
        <v>5</v>
      </c>
      <c r="Y16" s="3">
        <v>5</v>
      </c>
      <c r="Z16" s="3">
        <v>5</v>
      </c>
      <c r="AA16" s="3">
        <v>2</v>
      </c>
      <c r="AB16" s="3">
        <v>5</v>
      </c>
      <c r="AC16" s="3">
        <v>5</v>
      </c>
      <c r="AD16" s="3">
        <v>2</v>
      </c>
      <c r="AE16" s="3">
        <v>2</v>
      </c>
      <c r="AF16" s="3">
        <v>3</v>
      </c>
      <c r="AG16" s="3">
        <v>3</v>
      </c>
      <c r="AH16" s="1">
        <f t="shared" si="0"/>
        <v>137</v>
      </c>
      <c r="AI16" s="20">
        <f>(AH16-'Pretest Motivasi Belajar'!AH16)/(150-'Pretest Motivasi Belajar'!AG16)</f>
        <v>0.40268456375838924</v>
      </c>
      <c r="AJ16" s="3" t="str">
        <f t="shared" si="1"/>
        <v>Sedang</v>
      </c>
    </row>
    <row r="17" spans="1:36">
      <c r="A17" s="18">
        <f>'Data Sampel'!A17</f>
        <v>14</v>
      </c>
      <c r="B17" s="6" t="str">
        <f>'Data Sampel'!B17</f>
        <v>Syarif Hidayatulloh</v>
      </c>
      <c r="C17" s="3">
        <v>1</v>
      </c>
      <c r="D17" s="3">
        <v>5</v>
      </c>
      <c r="E17" s="3">
        <v>5</v>
      </c>
      <c r="F17" s="3">
        <v>5</v>
      </c>
      <c r="G17" s="3">
        <v>5</v>
      </c>
      <c r="H17" s="3">
        <v>5</v>
      </c>
      <c r="I17" s="3">
        <v>5</v>
      </c>
      <c r="J17" s="3">
        <v>5</v>
      </c>
      <c r="K17" s="3">
        <v>5</v>
      </c>
      <c r="L17" s="3">
        <v>5</v>
      </c>
      <c r="M17" s="3">
        <v>5</v>
      </c>
      <c r="N17" s="3">
        <v>5</v>
      </c>
      <c r="O17" s="3">
        <v>5</v>
      </c>
      <c r="P17" s="3">
        <v>5</v>
      </c>
      <c r="Q17" s="3">
        <v>5</v>
      </c>
      <c r="R17" s="3">
        <v>5</v>
      </c>
      <c r="S17" s="3">
        <v>5</v>
      </c>
      <c r="T17" s="3">
        <v>5</v>
      </c>
      <c r="U17" s="3">
        <v>5</v>
      </c>
      <c r="V17" s="3">
        <v>5</v>
      </c>
      <c r="W17" s="3">
        <v>5</v>
      </c>
      <c r="X17" s="3">
        <v>5</v>
      </c>
      <c r="Y17" s="3">
        <v>5</v>
      </c>
      <c r="Z17" s="3">
        <v>4</v>
      </c>
      <c r="AA17" s="3">
        <v>2</v>
      </c>
      <c r="AB17" s="3">
        <v>5</v>
      </c>
      <c r="AC17" s="3">
        <v>5</v>
      </c>
      <c r="AD17" s="3">
        <v>4</v>
      </c>
      <c r="AE17" s="3">
        <v>2</v>
      </c>
      <c r="AF17" s="3">
        <v>3</v>
      </c>
      <c r="AG17" s="3">
        <v>3</v>
      </c>
      <c r="AH17" s="1">
        <f t="shared" si="0"/>
        <v>138</v>
      </c>
      <c r="AI17" s="20">
        <f>(AH17-'Pretest Motivasi Belajar'!AH17)/(150-'Pretest Motivasi Belajar'!AG17)</f>
        <v>0.38095238095238093</v>
      </c>
      <c r="AJ17" s="3" t="str">
        <f t="shared" si="1"/>
        <v>Sedang</v>
      </c>
    </row>
    <row r="18" spans="1:36">
      <c r="A18" s="18">
        <f>'Data Sampel'!A18</f>
        <v>15</v>
      </c>
      <c r="B18" s="6" t="str">
        <f>'Data Sampel'!B18</f>
        <v>Abdullah Zaini</v>
      </c>
      <c r="C18" s="3">
        <v>1</v>
      </c>
      <c r="D18" s="3">
        <v>5</v>
      </c>
      <c r="E18" s="3">
        <v>5</v>
      </c>
      <c r="F18" s="3">
        <v>5</v>
      </c>
      <c r="G18" s="3">
        <v>5</v>
      </c>
      <c r="H18" s="3">
        <v>5</v>
      </c>
      <c r="I18" s="3">
        <v>5</v>
      </c>
      <c r="J18" s="3">
        <v>5</v>
      </c>
      <c r="K18" s="3">
        <v>5</v>
      </c>
      <c r="L18" s="3">
        <v>5</v>
      </c>
      <c r="M18" s="3">
        <v>5</v>
      </c>
      <c r="N18" s="3">
        <v>5</v>
      </c>
      <c r="O18" s="3">
        <v>5</v>
      </c>
      <c r="P18" s="3">
        <v>5</v>
      </c>
      <c r="Q18" s="3">
        <v>5</v>
      </c>
      <c r="R18" s="3">
        <v>5</v>
      </c>
      <c r="S18" s="3">
        <v>5</v>
      </c>
      <c r="T18" s="3">
        <v>5</v>
      </c>
      <c r="U18" s="3">
        <v>5</v>
      </c>
      <c r="V18" s="3">
        <v>5</v>
      </c>
      <c r="W18" s="3">
        <v>5</v>
      </c>
      <c r="X18" s="3">
        <v>5</v>
      </c>
      <c r="Y18" s="3">
        <v>5</v>
      </c>
      <c r="Z18" s="3">
        <v>4</v>
      </c>
      <c r="AA18" s="3">
        <v>2</v>
      </c>
      <c r="AB18" s="3">
        <v>5</v>
      </c>
      <c r="AC18" s="3">
        <v>4</v>
      </c>
      <c r="AD18" s="3">
        <v>4</v>
      </c>
      <c r="AE18" s="3">
        <v>2</v>
      </c>
      <c r="AF18" s="3">
        <v>3</v>
      </c>
      <c r="AG18" s="3">
        <v>3</v>
      </c>
      <c r="AH18" s="1">
        <f t="shared" si="0"/>
        <v>137</v>
      </c>
      <c r="AI18" s="20">
        <f>(AH18-'Pretest Motivasi Belajar'!AH18)/(150-'Pretest Motivasi Belajar'!AG18)</f>
        <v>0.43624161073825501</v>
      </c>
      <c r="AJ18" s="3" t="str">
        <f t="shared" si="1"/>
        <v>Sedang</v>
      </c>
    </row>
    <row r="19" spans="1:36">
      <c r="A19" s="18">
        <f>'Data Sampel'!A19</f>
        <v>16</v>
      </c>
      <c r="B19" s="6" t="str">
        <f>'Data Sampel'!B19</f>
        <v>Abdullah Alwy</v>
      </c>
      <c r="C19" s="3">
        <v>1</v>
      </c>
      <c r="D19" s="3">
        <v>5</v>
      </c>
      <c r="E19" s="3">
        <v>5</v>
      </c>
      <c r="F19" s="3">
        <v>5</v>
      </c>
      <c r="G19" s="3">
        <v>5</v>
      </c>
      <c r="H19" s="3">
        <v>5</v>
      </c>
      <c r="I19" s="3">
        <v>5</v>
      </c>
      <c r="J19" s="3">
        <v>5</v>
      </c>
      <c r="K19" s="3">
        <v>5</v>
      </c>
      <c r="L19" s="3">
        <v>5</v>
      </c>
      <c r="M19" s="3">
        <v>4</v>
      </c>
      <c r="N19" s="3">
        <v>5</v>
      </c>
      <c r="O19" s="3">
        <v>5</v>
      </c>
      <c r="P19" s="3">
        <v>5</v>
      </c>
      <c r="Q19" s="3">
        <v>3</v>
      </c>
      <c r="R19" s="3">
        <v>5</v>
      </c>
      <c r="S19" s="3">
        <v>5</v>
      </c>
      <c r="T19" s="3">
        <v>5</v>
      </c>
      <c r="U19" s="3">
        <v>5</v>
      </c>
      <c r="V19" s="3">
        <v>5</v>
      </c>
      <c r="W19" s="3">
        <v>5</v>
      </c>
      <c r="X19" s="3">
        <v>5</v>
      </c>
      <c r="Y19" s="3">
        <v>5</v>
      </c>
      <c r="Z19" s="3">
        <v>4</v>
      </c>
      <c r="AA19" s="3">
        <v>1</v>
      </c>
      <c r="AB19" s="3">
        <v>5</v>
      </c>
      <c r="AC19" s="3">
        <v>4</v>
      </c>
      <c r="AD19" s="3">
        <v>5</v>
      </c>
      <c r="AE19" s="3">
        <v>2</v>
      </c>
      <c r="AF19" s="3">
        <v>3</v>
      </c>
      <c r="AG19" s="3">
        <v>5</v>
      </c>
      <c r="AH19" s="1">
        <f t="shared" si="0"/>
        <v>136</v>
      </c>
      <c r="AI19" s="20">
        <f>(AH19-'Pretest Motivasi Belajar'!AH19)/(150-'Pretest Motivasi Belajar'!AG19)</f>
        <v>0.40268456375838924</v>
      </c>
      <c r="AJ19" s="3" t="str">
        <f t="shared" si="1"/>
        <v>Sedang</v>
      </c>
    </row>
    <row r="20" spans="1:36">
      <c r="A20" s="18">
        <f>'Data Sampel'!A20</f>
        <v>17</v>
      </c>
      <c r="B20" s="6" t="str">
        <f>'Data Sampel'!B20</f>
        <v>Abdullah Muhammad Syafi`i</v>
      </c>
      <c r="C20" s="3">
        <v>1</v>
      </c>
      <c r="D20" s="3">
        <v>5</v>
      </c>
      <c r="E20" s="3">
        <v>5</v>
      </c>
      <c r="F20" s="3">
        <v>5</v>
      </c>
      <c r="G20" s="3">
        <v>5</v>
      </c>
      <c r="H20" s="3">
        <v>5</v>
      </c>
      <c r="I20" s="3">
        <v>5</v>
      </c>
      <c r="J20" s="3">
        <v>5</v>
      </c>
      <c r="K20" s="3">
        <v>5</v>
      </c>
      <c r="L20" s="3">
        <v>5</v>
      </c>
      <c r="M20" s="3">
        <v>5</v>
      </c>
      <c r="N20" s="3">
        <v>5</v>
      </c>
      <c r="O20" s="3">
        <v>5</v>
      </c>
      <c r="P20" s="3">
        <v>5</v>
      </c>
      <c r="Q20" s="3">
        <v>5</v>
      </c>
      <c r="R20" s="3">
        <v>5</v>
      </c>
      <c r="S20" s="3">
        <v>5</v>
      </c>
      <c r="T20" s="3">
        <v>5</v>
      </c>
      <c r="U20" s="3">
        <v>5</v>
      </c>
      <c r="V20" s="3">
        <v>5</v>
      </c>
      <c r="W20" s="3">
        <v>5</v>
      </c>
      <c r="X20" s="3">
        <v>5</v>
      </c>
      <c r="Y20" s="3">
        <v>5</v>
      </c>
      <c r="Z20" s="3">
        <v>4</v>
      </c>
      <c r="AA20" s="3">
        <v>2</v>
      </c>
      <c r="AB20" s="3">
        <v>5</v>
      </c>
      <c r="AC20" s="3">
        <v>4</v>
      </c>
      <c r="AD20" s="3">
        <v>4</v>
      </c>
      <c r="AE20" s="3">
        <v>4</v>
      </c>
      <c r="AF20" s="3">
        <v>3</v>
      </c>
      <c r="AG20" s="3">
        <v>3</v>
      </c>
      <c r="AH20" s="1">
        <f t="shared" si="0"/>
        <v>139</v>
      </c>
      <c r="AI20" s="20">
        <f>(AH20-'Pretest Motivasi Belajar'!AH20)/(150-'Pretest Motivasi Belajar'!AG20)</f>
        <v>0.42281879194630873</v>
      </c>
      <c r="AJ20" s="3" t="str">
        <f t="shared" si="1"/>
        <v>Sedang</v>
      </c>
    </row>
    <row r="21" spans="1:36">
      <c r="A21" s="18">
        <f>'Data Sampel'!A21</f>
        <v>18</v>
      </c>
      <c r="B21" s="6" t="str">
        <f>'Data Sampel'!B21</f>
        <v>Abdullah Noor Husein</v>
      </c>
      <c r="C21" s="3">
        <v>1</v>
      </c>
      <c r="D21" s="3">
        <v>5</v>
      </c>
      <c r="E21" s="3">
        <v>5</v>
      </c>
      <c r="F21" s="3">
        <v>5</v>
      </c>
      <c r="G21" s="3">
        <v>5</v>
      </c>
      <c r="H21" s="3">
        <v>5</v>
      </c>
      <c r="I21" s="3">
        <v>5</v>
      </c>
      <c r="J21" s="3">
        <v>5</v>
      </c>
      <c r="K21" s="3">
        <v>5</v>
      </c>
      <c r="L21" s="3">
        <v>5</v>
      </c>
      <c r="M21" s="3">
        <v>5</v>
      </c>
      <c r="N21" s="3">
        <v>5</v>
      </c>
      <c r="O21" s="3">
        <v>5</v>
      </c>
      <c r="P21" s="3">
        <v>5</v>
      </c>
      <c r="Q21" s="3">
        <v>5</v>
      </c>
      <c r="R21" s="3">
        <v>5</v>
      </c>
      <c r="S21" s="3">
        <v>5</v>
      </c>
      <c r="T21" s="3">
        <v>5</v>
      </c>
      <c r="U21" s="3">
        <v>5</v>
      </c>
      <c r="V21" s="3">
        <v>5</v>
      </c>
      <c r="W21" s="3">
        <v>5</v>
      </c>
      <c r="X21" s="3">
        <v>5</v>
      </c>
      <c r="Y21" s="3">
        <v>5</v>
      </c>
      <c r="Z21" s="3">
        <v>4</v>
      </c>
      <c r="AA21" s="3">
        <v>2</v>
      </c>
      <c r="AB21" s="3">
        <v>5</v>
      </c>
      <c r="AC21" s="3">
        <v>4</v>
      </c>
      <c r="AD21" s="3">
        <v>5</v>
      </c>
      <c r="AE21" s="3">
        <v>2</v>
      </c>
      <c r="AF21" s="3">
        <v>3</v>
      </c>
      <c r="AG21" s="3">
        <v>3</v>
      </c>
      <c r="AH21" s="1">
        <f t="shared" si="0"/>
        <v>138</v>
      </c>
      <c r="AI21" s="20">
        <f>(AH21-'Pretest Motivasi Belajar'!AH21)/(150-'Pretest Motivasi Belajar'!AG21)</f>
        <v>0.38095238095238093</v>
      </c>
      <c r="AJ21" s="3" t="str">
        <f t="shared" si="1"/>
        <v>Sedang</v>
      </c>
    </row>
    <row r="22" spans="1:36">
      <c r="A22" s="18">
        <f>'Data Sampel'!A22</f>
        <v>19</v>
      </c>
      <c r="B22" s="6" t="str">
        <f>'Data Sampel'!B22</f>
        <v>Athallah Akram Falah</v>
      </c>
      <c r="C22" s="3">
        <v>1</v>
      </c>
      <c r="D22" s="3">
        <v>2</v>
      </c>
      <c r="E22" s="3">
        <v>3</v>
      </c>
      <c r="F22" s="3">
        <v>5</v>
      </c>
      <c r="G22" s="3">
        <v>2</v>
      </c>
      <c r="H22" s="3">
        <v>4</v>
      </c>
      <c r="I22" s="3">
        <v>5</v>
      </c>
      <c r="J22" s="3">
        <v>2</v>
      </c>
      <c r="K22" s="3">
        <v>3</v>
      </c>
      <c r="L22" s="3">
        <v>5</v>
      </c>
      <c r="M22" s="3">
        <v>2</v>
      </c>
      <c r="N22" s="3">
        <v>2</v>
      </c>
      <c r="O22" s="3">
        <v>5</v>
      </c>
      <c r="P22" s="3">
        <v>5</v>
      </c>
      <c r="Q22" s="3">
        <v>5</v>
      </c>
      <c r="R22" s="3">
        <v>5</v>
      </c>
      <c r="S22" s="3">
        <v>5</v>
      </c>
      <c r="T22" s="3">
        <v>5</v>
      </c>
      <c r="U22" s="3">
        <v>5</v>
      </c>
      <c r="V22" s="3">
        <v>5</v>
      </c>
      <c r="W22" s="3">
        <v>5</v>
      </c>
      <c r="X22" s="3">
        <v>5</v>
      </c>
      <c r="Y22" s="3">
        <v>5</v>
      </c>
      <c r="Z22" s="3">
        <v>4</v>
      </c>
      <c r="AA22" s="3">
        <v>1</v>
      </c>
      <c r="AB22" s="3">
        <v>5</v>
      </c>
      <c r="AC22" s="3">
        <v>4</v>
      </c>
      <c r="AD22" s="3">
        <v>4</v>
      </c>
      <c r="AE22" s="3">
        <v>2</v>
      </c>
      <c r="AF22" s="3">
        <v>4</v>
      </c>
      <c r="AG22" s="3">
        <v>5</v>
      </c>
      <c r="AH22" s="1">
        <f t="shared" si="0"/>
        <v>119</v>
      </c>
      <c r="AI22" s="20">
        <f>(AH22-'Pretest Motivasi Belajar'!AH22)/(150-'Pretest Motivasi Belajar'!AG22)</f>
        <v>0.30201342281879195</v>
      </c>
      <c r="AJ22" s="3" t="str">
        <f t="shared" si="1"/>
        <v>Sedang</v>
      </c>
    </row>
    <row r="23" spans="1:36">
      <c r="A23" s="18">
        <f>'Data Sampel'!A23</f>
        <v>20</v>
      </c>
      <c r="B23" s="6" t="str">
        <f>'Data Sampel'!B23</f>
        <v>Lukman Ade Nugroho</v>
      </c>
      <c r="C23" s="3">
        <v>1</v>
      </c>
      <c r="D23" s="3">
        <v>5</v>
      </c>
      <c r="E23" s="3">
        <v>5</v>
      </c>
      <c r="F23" s="3">
        <v>5</v>
      </c>
      <c r="G23" s="3">
        <v>5</v>
      </c>
      <c r="H23" s="3">
        <v>5</v>
      </c>
      <c r="I23" s="3">
        <v>5</v>
      </c>
      <c r="J23" s="3">
        <v>5</v>
      </c>
      <c r="K23" s="3">
        <v>5</v>
      </c>
      <c r="L23" s="3">
        <v>5</v>
      </c>
      <c r="M23" s="3">
        <v>5</v>
      </c>
      <c r="N23" s="3">
        <v>5</v>
      </c>
      <c r="O23" s="3">
        <v>5</v>
      </c>
      <c r="P23" s="3">
        <v>5</v>
      </c>
      <c r="Q23" s="3">
        <v>5</v>
      </c>
      <c r="R23" s="3">
        <v>5</v>
      </c>
      <c r="S23" s="3">
        <v>5</v>
      </c>
      <c r="T23" s="3">
        <v>5</v>
      </c>
      <c r="U23" s="3">
        <v>5</v>
      </c>
      <c r="V23" s="3">
        <v>5</v>
      </c>
      <c r="W23" s="3">
        <v>5</v>
      </c>
      <c r="X23" s="3">
        <v>5</v>
      </c>
      <c r="Y23" s="3">
        <v>5</v>
      </c>
      <c r="Z23" s="3">
        <v>4</v>
      </c>
      <c r="AA23" s="3">
        <v>1</v>
      </c>
      <c r="AB23" s="3">
        <v>5</v>
      </c>
      <c r="AC23" s="3">
        <v>4</v>
      </c>
      <c r="AD23" s="3">
        <v>4</v>
      </c>
      <c r="AE23" s="3">
        <v>2</v>
      </c>
      <c r="AF23" s="3">
        <v>3</v>
      </c>
      <c r="AG23" s="3">
        <v>3</v>
      </c>
      <c r="AH23" s="1">
        <f t="shared" si="0"/>
        <v>136</v>
      </c>
      <c r="AI23" s="20">
        <f>(AH23-'Pretest Motivasi Belajar'!AH23)/(150-'Pretest Motivasi Belajar'!AG23)</f>
        <v>0.39597315436241609</v>
      </c>
      <c r="AJ23" s="3" t="str">
        <f t="shared" si="1"/>
        <v>Sedang</v>
      </c>
    </row>
    <row r="24" spans="1:36">
      <c r="A24" s="18">
        <f>'Data Sampel'!A24</f>
        <v>21</v>
      </c>
      <c r="B24" s="6" t="str">
        <f>'Data Sampel'!B24</f>
        <v>Muhammad Atibbaul Muna</v>
      </c>
      <c r="C24" s="3">
        <v>1</v>
      </c>
      <c r="D24" s="3">
        <v>5</v>
      </c>
      <c r="E24" s="3">
        <v>5</v>
      </c>
      <c r="F24" s="3">
        <v>5</v>
      </c>
      <c r="G24" s="3">
        <v>5</v>
      </c>
      <c r="H24" s="3">
        <v>5</v>
      </c>
      <c r="I24" s="3">
        <v>5</v>
      </c>
      <c r="J24" s="3">
        <v>5</v>
      </c>
      <c r="K24" s="3">
        <v>5</v>
      </c>
      <c r="L24" s="3">
        <v>5</v>
      </c>
      <c r="M24" s="3">
        <v>5</v>
      </c>
      <c r="N24" s="3">
        <v>5</v>
      </c>
      <c r="O24" s="3">
        <v>5</v>
      </c>
      <c r="P24" s="3">
        <v>5</v>
      </c>
      <c r="Q24" s="3">
        <v>5</v>
      </c>
      <c r="R24" s="3">
        <v>5</v>
      </c>
      <c r="S24" s="3">
        <v>5</v>
      </c>
      <c r="T24" s="3">
        <v>5</v>
      </c>
      <c r="U24" s="3">
        <v>5</v>
      </c>
      <c r="V24" s="3">
        <v>5</v>
      </c>
      <c r="W24" s="3">
        <v>5</v>
      </c>
      <c r="X24" s="3">
        <v>5</v>
      </c>
      <c r="Y24" s="3">
        <v>5</v>
      </c>
      <c r="Z24" s="3">
        <v>4</v>
      </c>
      <c r="AA24" s="3">
        <v>2</v>
      </c>
      <c r="AB24" s="3">
        <v>5</v>
      </c>
      <c r="AC24" s="3">
        <v>2</v>
      </c>
      <c r="AD24" s="3">
        <v>5</v>
      </c>
      <c r="AE24" s="3">
        <v>2</v>
      </c>
      <c r="AF24" s="3">
        <v>3</v>
      </c>
      <c r="AG24" s="3">
        <v>2</v>
      </c>
      <c r="AH24" s="1">
        <f t="shared" si="0"/>
        <v>135</v>
      </c>
      <c r="AI24" s="20">
        <f>(AH24-'Pretest Motivasi Belajar'!AH24)/(150-'Pretest Motivasi Belajar'!AG24)</f>
        <v>0.39597315436241609</v>
      </c>
      <c r="AJ24" s="3" t="str">
        <f t="shared" si="1"/>
        <v>Sedang</v>
      </c>
    </row>
    <row r="25" spans="1:36">
      <c r="A25" s="18">
        <f>'Data Sampel'!A25</f>
        <v>22</v>
      </c>
      <c r="B25" s="6" t="str">
        <f>'Data Sampel'!B25</f>
        <v>Muhammad Ahyad Adzkiya</v>
      </c>
      <c r="C25" s="3">
        <v>1</v>
      </c>
      <c r="D25" s="3">
        <v>4</v>
      </c>
      <c r="E25" s="3">
        <v>2</v>
      </c>
      <c r="F25" s="3">
        <v>4</v>
      </c>
      <c r="G25" s="3">
        <v>2</v>
      </c>
      <c r="H25" s="3">
        <v>1</v>
      </c>
      <c r="I25" s="3">
        <v>4</v>
      </c>
      <c r="J25" s="3">
        <v>1</v>
      </c>
      <c r="K25" s="3">
        <v>5</v>
      </c>
      <c r="L25" s="3">
        <v>1</v>
      </c>
      <c r="M25" s="3">
        <v>5</v>
      </c>
      <c r="N25" s="3">
        <v>5</v>
      </c>
      <c r="O25" s="3">
        <v>1</v>
      </c>
      <c r="P25" s="3">
        <v>5</v>
      </c>
      <c r="Q25" s="3">
        <v>5</v>
      </c>
      <c r="R25" s="3">
        <v>5</v>
      </c>
      <c r="S25" s="3">
        <v>3</v>
      </c>
      <c r="T25" s="3">
        <v>2</v>
      </c>
      <c r="U25" s="3">
        <v>2</v>
      </c>
      <c r="V25" s="3">
        <v>5</v>
      </c>
      <c r="W25" s="3">
        <v>5</v>
      </c>
      <c r="X25" s="3">
        <v>5</v>
      </c>
      <c r="Y25" s="3">
        <v>5</v>
      </c>
      <c r="Z25" s="3">
        <v>2</v>
      </c>
      <c r="AA25" s="3">
        <v>5</v>
      </c>
      <c r="AB25" s="3">
        <v>5</v>
      </c>
      <c r="AC25" s="3">
        <v>2</v>
      </c>
      <c r="AD25" s="3">
        <v>4</v>
      </c>
      <c r="AE25" s="3">
        <v>4</v>
      </c>
      <c r="AF25" s="3">
        <v>3</v>
      </c>
      <c r="AG25" s="3">
        <v>3</v>
      </c>
      <c r="AH25" s="1">
        <f t="shared" si="0"/>
        <v>105</v>
      </c>
      <c r="AI25" s="20">
        <f>(AH25-'Pretest Motivasi Belajar'!AH25)/(150-'Pretest Motivasi Belajar'!AG25)</f>
        <v>0.28859060402684567</v>
      </c>
      <c r="AJ25" s="3" t="str">
        <f t="shared" si="1"/>
        <v>Rendah</v>
      </c>
    </row>
    <row r="26" spans="1:36">
      <c r="A26" s="18">
        <f>'Data Sampel'!A26</f>
        <v>23</v>
      </c>
      <c r="B26" s="6" t="str">
        <f>'Data Sampel'!B26</f>
        <v>Muhammad Bakhrul Ilmi Haryoko</v>
      </c>
      <c r="C26" s="3">
        <v>1</v>
      </c>
      <c r="D26" s="3">
        <v>5</v>
      </c>
      <c r="E26" s="3">
        <v>3</v>
      </c>
      <c r="F26" s="3">
        <v>4</v>
      </c>
      <c r="G26" s="3">
        <v>3</v>
      </c>
      <c r="H26" s="3">
        <v>2</v>
      </c>
      <c r="I26" s="3">
        <v>3</v>
      </c>
      <c r="J26" s="3">
        <v>5</v>
      </c>
      <c r="K26" s="3">
        <v>3</v>
      </c>
      <c r="L26" s="3">
        <v>2</v>
      </c>
      <c r="M26" s="3">
        <v>2</v>
      </c>
      <c r="N26" s="3">
        <v>5</v>
      </c>
      <c r="O26" s="3">
        <v>3</v>
      </c>
      <c r="P26" s="3">
        <v>5</v>
      </c>
      <c r="Q26" s="3">
        <v>3</v>
      </c>
      <c r="R26" s="3">
        <v>5</v>
      </c>
      <c r="S26" s="3">
        <v>1</v>
      </c>
      <c r="T26" s="3">
        <v>1</v>
      </c>
      <c r="U26" s="3">
        <v>2</v>
      </c>
      <c r="V26" s="3">
        <v>5</v>
      </c>
      <c r="W26" s="3">
        <v>4</v>
      </c>
      <c r="X26" s="3">
        <v>5</v>
      </c>
      <c r="Y26" s="3">
        <v>1</v>
      </c>
      <c r="Z26" s="3">
        <v>4</v>
      </c>
      <c r="AA26" s="3">
        <v>5</v>
      </c>
      <c r="AB26" s="3">
        <v>5</v>
      </c>
      <c r="AC26" s="3">
        <v>5</v>
      </c>
      <c r="AD26" s="3">
        <v>2</v>
      </c>
      <c r="AE26" s="3">
        <v>3</v>
      </c>
      <c r="AF26" s="3">
        <v>3</v>
      </c>
      <c r="AG26" s="3">
        <v>3</v>
      </c>
      <c r="AH26" s="1">
        <f t="shared" si="0"/>
        <v>102</v>
      </c>
      <c r="AI26" s="20">
        <f>(AH26-'Pretest Motivasi Belajar'!AH26)/(150-'Pretest Motivasi Belajar'!AG26)</f>
        <v>0.22147651006711411</v>
      </c>
      <c r="AJ26" s="3" t="str">
        <f t="shared" si="1"/>
        <v>Rendah</v>
      </c>
    </row>
    <row r="27" spans="1:36">
      <c r="A27" s="18">
        <f>'Data Sampel'!A27</f>
        <v>24</v>
      </c>
      <c r="B27" s="6" t="str">
        <f>'Data Sampel'!B27</f>
        <v>Muhammad Khoirul Falahus Shufa</v>
      </c>
      <c r="C27" s="3">
        <v>1</v>
      </c>
      <c r="D27" s="3">
        <v>5</v>
      </c>
      <c r="E27" s="3">
        <v>4</v>
      </c>
      <c r="F27" s="3">
        <v>5</v>
      </c>
      <c r="G27" s="3">
        <v>2</v>
      </c>
      <c r="H27" s="3">
        <v>5</v>
      </c>
      <c r="I27" s="3">
        <v>4</v>
      </c>
      <c r="J27" s="3">
        <v>5</v>
      </c>
      <c r="K27" s="3">
        <v>5</v>
      </c>
      <c r="L27" s="3">
        <v>5</v>
      </c>
      <c r="M27" s="3">
        <v>2</v>
      </c>
      <c r="N27" s="3">
        <v>5</v>
      </c>
      <c r="O27" s="3">
        <v>4</v>
      </c>
      <c r="P27" s="3">
        <v>5</v>
      </c>
      <c r="Q27" s="3">
        <v>3</v>
      </c>
      <c r="R27" s="3">
        <v>3</v>
      </c>
      <c r="S27" s="3">
        <v>5</v>
      </c>
      <c r="T27" s="3">
        <v>5</v>
      </c>
      <c r="U27" s="3">
        <v>5</v>
      </c>
      <c r="V27" s="3">
        <v>4</v>
      </c>
      <c r="W27" s="3">
        <v>5</v>
      </c>
      <c r="X27" s="3">
        <v>5</v>
      </c>
      <c r="Y27" s="3">
        <v>5</v>
      </c>
      <c r="Z27" s="3">
        <v>5</v>
      </c>
      <c r="AA27" s="3">
        <v>2</v>
      </c>
      <c r="AB27" s="3">
        <v>5</v>
      </c>
      <c r="AC27" s="3">
        <v>5</v>
      </c>
      <c r="AD27" s="3">
        <v>2</v>
      </c>
      <c r="AE27" s="3">
        <v>2</v>
      </c>
      <c r="AF27" s="3">
        <v>3</v>
      </c>
      <c r="AG27" s="3">
        <v>3</v>
      </c>
      <c r="AH27" s="1">
        <f t="shared" si="0"/>
        <v>123</v>
      </c>
      <c r="AI27" s="20">
        <f>(AH27-'Pretest Motivasi Belajar'!AH27)/(150-'Pretest Motivasi Belajar'!AG27)</f>
        <v>0.29530201342281881</v>
      </c>
      <c r="AJ27" s="3" t="str">
        <f t="shared" si="1"/>
        <v>Rendah</v>
      </c>
    </row>
    <row r="28" spans="1:36">
      <c r="A28" s="18">
        <f>'Data Sampel'!A28</f>
        <v>25</v>
      </c>
      <c r="B28" s="6" t="str">
        <f>'Data Sampel'!B28</f>
        <v>Muhammad Khoiril Falahis Shufi</v>
      </c>
      <c r="C28" s="3">
        <v>1</v>
      </c>
      <c r="D28" s="3">
        <v>5</v>
      </c>
      <c r="E28" s="3">
        <v>5</v>
      </c>
      <c r="F28" s="3">
        <v>5</v>
      </c>
      <c r="G28" s="3">
        <v>5</v>
      </c>
      <c r="H28" s="3">
        <v>5</v>
      </c>
      <c r="I28" s="3">
        <v>5</v>
      </c>
      <c r="J28" s="3">
        <v>5</v>
      </c>
      <c r="K28" s="3">
        <v>5</v>
      </c>
      <c r="L28" s="3">
        <v>5</v>
      </c>
      <c r="M28" s="3">
        <v>2</v>
      </c>
      <c r="N28" s="3">
        <v>5</v>
      </c>
      <c r="O28" s="3">
        <v>4</v>
      </c>
      <c r="P28" s="3">
        <v>5</v>
      </c>
      <c r="Q28" s="3">
        <v>4</v>
      </c>
      <c r="R28" s="3">
        <v>5</v>
      </c>
      <c r="S28" s="3">
        <v>5</v>
      </c>
      <c r="T28" s="3">
        <v>5</v>
      </c>
      <c r="U28" s="3">
        <v>5</v>
      </c>
      <c r="V28" s="3">
        <v>5</v>
      </c>
      <c r="W28" s="3">
        <v>5</v>
      </c>
      <c r="X28" s="3">
        <v>5</v>
      </c>
      <c r="Y28" s="3">
        <v>5</v>
      </c>
      <c r="Z28" s="3">
        <v>5</v>
      </c>
      <c r="AA28" s="3">
        <v>2</v>
      </c>
      <c r="AB28" s="3">
        <v>5</v>
      </c>
      <c r="AC28" s="3">
        <v>4</v>
      </c>
      <c r="AD28" s="3">
        <v>2</v>
      </c>
      <c r="AE28" s="3">
        <v>2</v>
      </c>
      <c r="AF28" s="3">
        <v>3</v>
      </c>
      <c r="AG28" s="3">
        <v>3</v>
      </c>
      <c r="AH28" s="1">
        <f t="shared" si="0"/>
        <v>131</v>
      </c>
      <c r="AI28" s="20">
        <f>(AH28-'Pretest Motivasi Belajar'!AH28)/(150-'Pretest Motivasi Belajar'!AG28)</f>
        <v>0.34899328859060402</v>
      </c>
      <c r="AJ28" s="3" t="str">
        <f t="shared" si="1"/>
        <v>Sedang</v>
      </c>
    </row>
    <row r="29" spans="1:36">
      <c r="A29" s="18">
        <f>'Data Sampel'!A29</f>
        <v>26</v>
      </c>
      <c r="B29" s="6" t="str">
        <f>'Data Sampel'!B29</f>
        <v>Muhammad Roqy Haikal</v>
      </c>
      <c r="C29" s="3">
        <v>1</v>
      </c>
      <c r="D29" s="3">
        <v>4</v>
      </c>
      <c r="E29" s="3">
        <v>3</v>
      </c>
      <c r="F29" s="3">
        <v>4</v>
      </c>
      <c r="G29" s="3">
        <v>5</v>
      </c>
      <c r="H29" s="3">
        <v>2</v>
      </c>
      <c r="I29" s="3">
        <v>5</v>
      </c>
      <c r="J29" s="3">
        <v>5</v>
      </c>
      <c r="K29" s="3">
        <v>5</v>
      </c>
      <c r="L29" s="3">
        <v>2</v>
      </c>
      <c r="M29" s="3">
        <v>1</v>
      </c>
      <c r="N29" s="3">
        <v>3</v>
      </c>
      <c r="O29" s="3">
        <v>3</v>
      </c>
      <c r="P29" s="3">
        <v>5</v>
      </c>
      <c r="Q29" s="3">
        <v>3</v>
      </c>
      <c r="R29" s="3">
        <v>5</v>
      </c>
      <c r="S29" s="3">
        <v>5</v>
      </c>
      <c r="T29" s="3">
        <v>2</v>
      </c>
      <c r="U29" s="3">
        <v>2</v>
      </c>
      <c r="V29" s="3">
        <v>5</v>
      </c>
      <c r="W29" s="3">
        <v>5</v>
      </c>
      <c r="X29" s="3">
        <v>5</v>
      </c>
      <c r="Y29" s="3">
        <v>5</v>
      </c>
      <c r="Z29" s="3">
        <v>4</v>
      </c>
      <c r="AA29" s="3">
        <v>1</v>
      </c>
      <c r="AB29" s="3">
        <v>5</v>
      </c>
      <c r="AC29" s="3">
        <v>3</v>
      </c>
      <c r="AD29" s="3">
        <v>2</v>
      </c>
      <c r="AE29" s="3">
        <v>3</v>
      </c>
      <c r="AF29" s="3">
        <v>3</v>
      </c>
      <c r="AG29" s="3">
        <v>3</v>
      </c>
      <c r="AH29" s="1">
        <f t="shared" si="0"/>
        <v>108</v>
      </c>
      <c r="AI29" s="20">
        <f>(AH29-'Pretest Motivasi Belajar'!AH29)/(150-'Pretest Motivasi Belajar'!AG29)</f>
        <v>0.20134228187919462</v>
      </c>
      <c r="AJ29" s="3" t="str">
        <f t="shared" si="1"/>
        <v>Rendah</v>
      </c>
    </row>
    <row r="30" spans="1:36">
      <c r="A30" s="18">
        <f>'Data Sampel'!A30</f>
        <v>27</v>
      </c>
      <c r="B30" s="6" t="str">
        <f>'Data Sampel'!B30</f>
        <v>Muhammad Rif'an Fadli Machsun</v>
      </c>
      <c r="C30" s="3">
        <v>1</v>
      </c>
      <c r="D30" s="3">
        <v>5</v>
      </c>
      <c r="E30" s="3">
        <v>4</v>
      </c>
      <c r="F30" s="3">
        <v>4</v>
      </c>
      <c r="G30" s="3">
        <v>5</v>
      </c>
      <c r="H30" s="3">
        <v>4</v>
      </c>
      <c r="I30" s="3">
        <v>4</v>
      </c>
      <c r="J30" s="3">
        <v>5</v>
      </c>
      <c r="K30" s="3">
        <v>5</v>
      </c>
      <c r="L30" s="3">
        <v>1</v>
      </c>
      <c r="M30" s="3">
        <v>2</v>
      </c>
      <c r="N30" s="3">
        <v>3</v>
      </c>
      <c r="O30" s="3">
        <v>5</v>
      </c>
      <c r="P30" s="3">
        <v>5</v>
      </c>
      <c r="Q30" s="3">
        <v>4</v>
      </c>
      <c r="R30" s="3">
        <v>5</v>
      </c>
      <c r="S30" s="3">
        <v>5</v>
      </c>
      <c r="T30" s="3">
        <v>1</v>
      </c>
      <c r="U30" s="3">
        <v>5</v>
      </c>
      <c r="V30" s="3">
        <v>5</v>
      </c>
      <c r="W30" s="3">
        <v>5</v>
      </c>
      <c r="X30" s="3">
        <v>5</v>
      </c>
      <c r="Y30" s="3">
        <v>5</v>
      </c>
      <c r="Z30" s="3">
        <v>1</v>
      </c>
      <c r="AA30" s="3">
        <v>2</v>
      </c>
      <c r="AB30" s="3">
        <v>5</v>
      </c>
      <c r="AC30" s="3">
        <v>5</v>
      </c>
      <c r="AD30" s="3">
        <v>2</v>
      </c>
      <c r="AE30" s="3">
        <v>3</v>
      </c>
      <c r="AF30" s="3">
        <v>3</v>
      </c>
      <c r="AG30" s="3">
        <v>3</v>
      </c>
      <c r="AH30" s="1">
        <f t="shared" si="0"/>
        <v>116</v>
      </c>
      <c r="AI30" s="20">
        <f>(AH30-'Pretest Motivasi Belajar'!AH30)/(150-'Pretest Motivasi Belajar'!AG30)</f>
        <v>0.22818791946308725</v>
      </c>
      <c r="AJ30" s="3" t="str">
        <f t="shared" si="1"/>
        <v>Rendah</v>
      </c>
    </row>
    <row r="31" spans="1:36">
      <c r="A31" s="18">
        <f>'Data Sampel'!A31</f>
        <v>28</v>
      </c>
      <c r="B31" s="6" t="str">
        <f>'Data Sampel'!B31</f>
        <v>Muhammad Rafif Fawwaz</v>
      </c>
      <c r="C31" s="3">
        <v>1</v>
      </c>
      <c r="D31" s="3">
        <v>5</v>
      </c>
      <c r="E31" s="3">
        <v>4</v>
      </c>
      <c r="F31" s="3">
        <v>4</v>
      </c>
      <c r="G31" s="3">
        <v>5</v>
      </c>
      <c r="H31" s="3">
        <v>5</v>
      </c>
      <c r="I31" s="3">
        <v>5</v>
      </c>
      <c r="J31" s="3">
        <v>5</v>
      </c>
      <c r="K31" s="3">
        <v>5</v>
      </c>
      <c r="L31" s="3">
        <v>5</v>
      </c>
      <c r="M31" s="3">
        <v>4</v>
      </c>
      <c r="N31" s="3">
        <v>5</v>
      </c>
      <c r="O31" s="3">
        <v>1</v>
      </c>
      <c r="P31" s="3">
        <v>3</v>
      </c>
      <c r="Q31" s="3">
        <v>1</v>
      </c>
      <c r="R31" s="3">
        <v>5</v>
      </c>
      <c r="S31" s="3" t="s">
        <v>12</v>
      </c>
      <c r="T31" s="3">
        <v>5</v>
      </c>
      <c r="U31" s="3">
        <v>1</v>
      </c>
      <c r="V31" s="3">
        <v>4</v>
      </c>
      <c r="W31" s="3">
        <v>2</v>
      </c>
      <c r="X31" s="3">
        <v>3</v>
      </c>
      <c r="Y31" s="3">
        <v>5</v>
      </c>
      <c r="Z31" s="3">
        <v>1</v>
      </c>
      <c r="AA31" s="3">
        <v>2</v>
      </c>
      <c r="AB31" s="3">
        <v>5</v>
      </c>
      <c r="AC31" s="3">
        <v>3</v>
      </c>
      <c r="AD31" s="3">
        <v>3</v>
      </c>
      <c r="AE31" s="3">
        <v>4</v>
      </c>
      <c r="AF31" s="3">
        <v>2</v>
      </c>
      <c r="AG31" s="3">
        <v>2</v>
      </c>
      <c r="AH31" s="1">
        <f t="shared" si="0"/>
        <v>104</v>
      </c>
      <c r="AI31" s="20">
        <f>(AH31-'Pretest Motivasi Belajar'!AH31)/(150-'Pretest Motivasi Belajar'!AG31)</f>
        <v>0.2348993288590604</v>
      </c>
      <c r="AJ31" s="3" t="str">
        <f t="shared" si="1"/>
        <v>Rendah</v>
      </c>
    </row>
    <row r="32" spans="1:36">
      <c r="A32" s="18">
        <f>'Data Sampel'!A32</f>
        <v>29</v>
      </c>
      <c r="B32" s="6" t="str">
        <f>'Data Sampel'!B32</f>
        <v xml:space="preserve">Mohammad Reihan Alfransyah </v>
      </c>
      <c r="C32" s="3">
        <v>1</v>
      </c>
      <c r="D32" s="3">
        <v>5</v>
      </c>
      <c r="E32" s="3">
        <v>3</v>
      </c>
      <c r="F32" s="3">
        <v>4</v>
      </c>
      <c r="G32" s="3">
        <v>5</v>
      </c>
      <c r="H32" s="3">
        <v>2</v>
      </c>
      <c r="I32" s="3">
        <v>5</v>
      </c>
      <c r="J32" s="3">
        <v>1</v>
      </c>
      <c r="K32" s="3">
        <v>4</v>
      </c>
      <c r="L32" s="3">
        <v>5</v>
      </c>
      <c r="M32" s="3">
        <v>1</v>
      </c>
      <c r="N32" s="3">
        <v>2</v>
      </c>
      <c r="O32" s="3">
        <v>1</v>
      </c>
      <c r="P32" s="3">
        <v>4</v>
      </c>
      <c r="Q32" s="3">
        <v>1</v>
      </c>
      <c r="R32" s="3">
        <v>3</v>
      </c>
      <c r="S32" s="3">
        <v>4</v>
      </c>
      <c r="T32" s="3">
        <v>5</v>
      </c>
      <c r="U32" s="3">
        <v>2</v>
      </c>
      <c r="V32" s="3">
        <v>4</v>
      </c>
      <c r="W32" s="3">
        <v>3</v>
      </c>
      <c r="X32" s="3">
        <v>2</v>
      </c>
      <c r="Y32" s="3">
        <v>2</v>
      </c>
      <c r="Z32" s="3">
        <v>5</v>
      </c>
      <c r="AA32" s="3">
        <v>2</v>
      </c>
      <c r="AB32" s="3">
        <v>1</v>
      </c>
      <c r="AC32" s="3">
        <v>5</v>
      </c>
      <c r="AD32" s="3">
        <v>2</v>
      </c>
      <c r="AE32" s="3">
        <v>4</v>
      </c>
      <c r="AF32" s="3">
        <v>4</v>
      </c>
      <c r="AG32" s="3">
        <v>1</v>
      </c>
      <c r="AH32" s="1">
        <f t="shared" si="0"/>
        <v>92</v>
      </c>
      <c r="AI32" s="20">
        <f>(AH32-'Pretest Motivasi Belajar'!AH32)/(150-'Pretest Motivasi Belajar'!AG32)</f>
        <v>0</v>
      </c>
      <c r="AJ32" s="3" t="b">
        <f t="shared" si="1"/>
        <v>0</v>
      </c>
    </row>
    <row r="33" spans="1:36">
      <c r="A33" s="18">
        <f>'Data Sampel'!A33</f>
        <v>30</v>
      </c>
      <c r="B33" s="6" t="str">
        <f>'Data Sampel'!B33</f>
        <v>Muhammad Sabiq Abjady</v>
      </c>
      <c r="C33" s="3">
        <v>1</v>
      </c>
      <c r="D33" s="3">
        <v>4</v>
      </c>
      <c r="E33" s="3">
        <v>2</v>
      </c>
      <c r="F33" s="3">
        <v>4</v>
      </c>
      <c r="G33" s="3">
        <v>2</v>
      </c>
      <c r="H33" s="3">
        <v>2</v>
      </c>
      <c r="I33" s="3">
        <v>4</v>
      </c>
      <c r="J33" s="3">
        <v>2</v>
      </c>
      <c r="K33" s="3">
        <v>4</v>
      </c>
      <c r="L33" s="3">
        <v>5</v>
      </c>
      <c r="M33" s="3">
        <v>5</v>
      </c>
      <c r="N33" s="3">
        <v>5</v>
      </c>
      <c r="O33" s="3">
        <v>4</v>
      </c>
      <c r="P33" s="3">
        <v>2</v>
      </c>
      <c r="Q33" s="3">
        <v>4</v>
      </c>
      <c r="R33" s="3">
        <v>5</v>
      </c>
      <c r="S33" s="3">
        <v>5</v>
      </c>
      <c r="T33" s="3">
        <v>5</v>
      </c>
      <c r="U33" s="3">
        <v>2</v>
      </c>
      <c r="V33" s="3">
        <v>5</v>
      </c>
      <c r="W33" s="3">
        <v>5</v>
      </c>
      <c r="X33" s="3">
        <v>3</v>
      </c>
      <c r="Y33" s="3">
        <v>1</v>
      </c>
      <c r="Z33" s="3">
        <v>3</v>
      </c>
      <c r="AA33" s="3">
        <v>2</v>
      </c>
      <c r="AB33" s="3">
        <v>5</v>
      </c>
      <c r="AC33" s="3">
        <v>3</v>
      </c>
      <c r="AD33" s="3">
        <v>2</v>
      </c>
      <c r="AE33" s="3">
        <v>2</v>
      </c>
      <c r="AF33" s="3">
        <v>3</v>
      </c>
      <c r="AG33" s="3">
        <v>3</v>
      </c>
      <c r="AH33" s="1">
        <f t="shared" si="0"/>
        <v>103</v>
      </c>
      <c r="AI33" s="20">
        <f>(AH33-'Pretest Motivasi Belajar'!AH33)/(150-'Pretest Motivasi Belajar'!AG33)</f>
        <v>0.22448979591836735</v>
      </c>
      <c r="AJ33" s="3" t="str">
        <f t="shared" si="1"/>
        <v>Rendah</v>
      </c>
    </row>
    <row r="34" spans="1:36">
      <c r="A34" s="18">
        <f>'Data Sampel'!A34</f>
        <v>31</v>
      </c>
      <c r="B34" s="6" t="str">
        <f>'Data Sampel'!B34</f>
        <v>Muhammad Tomy Dhiyaul Haq</v>
      </c>
      <c r="C34" s="3">
        <v>1</v>
      </c>
      <c r="D34" s="3">
        <v>5</v>
      </c>
      <c r="E34" s="3">
        <v>3</v>
      </c>
      <c r="F34" s="3">
        <v>4</v>
      </c>
      <c r="G34" s="3">
        <v>5</v>
      </c>
      <c r="H34" s="3">
        <v>2</v>
      </c>
      <c r="I34" s="3">
        <v>4</v>
      </c>
      <c r="J34" s="3">
        <v>2</v>
      </c>
      <c r="K34" s="3">
        <v>3</v>
      </c>
      <c r="L34" s="3">
        <v>5</v>
      </c>
      <c r="M34" s="3">
        <v>3</v>
      </c>
      <c r="N34" s="3">
        <v>2</v>
      </c>
      <c r="O34" s="3">
        <v>1</v>
      </c>
      <c r="P34" s="3">
        <v>1</v>
      </c>
      <c r="Q34" s="3">
        <v>2</v>
      </c>
      <c r="R34" s="3">
        <v>5</v>
      </c>
      <c r="S34" s="3">
        <v>3</v>
      </c>
      <c r="T34" s="3">
        <v>5</v>
      </c>
      <c r="U34" s="3">
        <v>2</v>
      </c>
      <c r="V34" s="3">
        <v>3</v>
      </c>
      <c r="W34" s="3">
        <v>5</v>
      </c>
      <c r="X34" s="3">
        <v>5</v>
      </c>
      <c r="Y34" s="3">
        <v>1</v>
      </c>
      <c r="Z34" s="3">
        <v>4</v>
      </c>
      <c r="AA34" s="3">
        <v>2</v>
      </c>
      <c r="AB34" s="3">
        <v>5</v>
      </c>
      <c r="AC34" s="3">
        <v>5</v>
      </c>
      <c r="AD34" s="3">
        <v>2</v>
      </c>
      <c r="AE34" s="3">
        <v>5</v>
      </c>
      <c r="AF34" s="3">
        <v>3</v>
      </c>
      <c r="AG34" s="3">
        <v>3</v>
      </c>
      <c r="AH34" s="1">
        <f t="shared" si="0"/>
        <v>100</v>
      </c>
      <c r="AI34" s="20">
        <f>(AH34-'Pretest Motivasi Belajar'!AH34)/(150-'Pretest Motivasi Belajar'!AG34)</f>
        <v>0.15646258503401361</v>
      </c>
      <c r="AJ34" s="3" t="str">
        <f t="shared" si="1"/>
        <v>Rendah</v>
      </c>
    </row>
    <row r="35" spans="1:36">
      <c r="A35" s="18">
        <f>'Data Sampel'!A35</f>
        <v>32</v>
      </c>
      <c r="B35" s="6" t="str">
        <f>'Data Sampel'!B35</f>
        <v>Muhammad Abdul Qodir Syauqi Zakka Maula</v>
      </c>
      <c r="C35" s="3">
        <v>1</v>
      </c>
      <c r="D35" s="3">
        <v>4</v>
      </c>
      <c r="E35" s="3">
        <v>4</v>
      </c>
      <c r="F35" s="3">
        <v>5</v>
      </c>
      <c r="G35" s="3">
        <v>3</v>
      </c>
      <c r="H35" s="3">
        <v>1</v>
      </c>
      <c r="I35" s="3">
        <v>5</v>
      </c>
      <c r="J35" s="3">
        <v>5</v>
      </c>
      <c r="K35" s="3">
        <v>5</v>
      </c>
      <c r="L35" s="3">
        <v>2</v>
      </c>
      <c r="M35" s="3">
        <v>5</v>
      </c>
      <c r="N35" s="3">
        <v>5</v>
      </c>
      <c r="O35" s="3">
        <v>3</v>
      </c>
      <c r="P35" s="3">
        <v>2</v>
      </c>
      <c r="Q35" s="3">
        <v>4</v>
      </c>
      <c r="R35" s="3">
        <v>5</v>
      </c>
      <c r="S35" s="3">
        <v>2</v>
      </c>
      <c r="T35" s="3">
        <v>5</v>
      </c>
      <c r="U35" s="3">
        <v>4</v>
      </c>
      <c r="V35" s="3">
        <v>5</v>
      </c>
      <c r="W35" s="3">
        <v>5</v>
      </c>
      <c r="X35" s="3">
        <v>5</v>
      </c>
      <c r="Y35" s="3">
        <v>5</v>
      </c>
      <c r="Z35" s="3">
        <v>1</v>
      </c>
      <c r="AA35" s="3">
        <v>2</v>
      </c>
      <c r="AB35" s="3">
        <v>5</v>
      </c>
      <c r="AC35" s="3">
        <v>3</v>
      </c>
      <c r="AD35" s="3">
        <v>2</v>
      </c>
      <c r="AE35" s="3">
        <v>2</v>
      </c>
      <c r="AF35" s="3">
        <v>3</v>
      </c>
      <c r="AG35" s="3">
        <v>3</v>
      </c>
      <c r="AH35" s="1">
        <f t="shared" si="0"/>
        <v>110</v>
      </c>
      <c r="AI35" s="20">
        <f>(AH35-'Pretest Motivasi Belajar'!AH35)/(150-'Pretest Motivasi Belajar'!AG35)</f>
        <v>0.28859060402684567</v>
      </c>
      <c r="AJ35" s="3" t="str">
        <f t="shared" si="1"/>
        <v>Rendah</v>
      </c>
    </row>
    <row r="36" spans="1:36">
      <c r="A36" s="18">
        <f>'Data Sampel'!A36</f>
        <v>33</v>
      </c>
      <c r="B36" s="6" t="str">
        <f>'Data Sampel'!B36</f>
        <v>Mohamad Abdul Wakhid</v>
      </c>
      <c r="C36" s="3">
        <v>1</v>
      </c>
      <c r="D36" s="3">
        <v>5</v>
      </c>
      <c r="E36" s="3">
        <v>4</v>
      </c>
      <c r="F36" s="3">
        <v>5</v>
      </c>
      <c r="G36" s="3">
        <v>5</v>
      </c>
      <c r="H36" s="3">
        <v>5</v>
      </c>
      <c r="I36" s="3">
        <v>5</v>
      </c>
      <c r="J36" s="3">
        <v>5</v>
      </c>
      <c r="K36" s="3">
        <v>5</v>
      </c>
      <c r="L36" s="3">
        <v>5</v>
      </c>
      <c r="M36" s="3">
        <v>5</v>
      </c>
      <c r="N36" s="3">
        <v>2</v>
      </c>
      <c r="O36" s="3">
        <v>1</v>
      </c>
      <c r="P36" s="3">
        <v>5</v>
      </c>
      <c r="Q36" s="3">
        <v>3</v>
      </c>
      <c r="R36" s="3">
        <v>5</v>
      </c>
      <c r="S36" s="3">
        <v>3</v>
      </c>
      <c r="T36" s="3">
        <v>5</v>
      </c>
      <c r="U36" s="3">
        <v>5</v>
      </c>
      <c r="V36" s="3">
        <v>5</v>
      </c>
      <c r="W36" s="3">
        <v>5</v>
      </c>
      <c r="X36" s="3">
        <v>5</v>
      </c>
      <c r="Y36" s="3">
        <v>5</v>
      </c>
      <c r="Z36" s="3">
        <v>5</v>
      </c>
      <c r="AA36" s="3">
        <v>2</v>
      </c>
      <c r="AB36" s="3">
        <v>5</v>
      </c>
      <c r="AC36" s="3">
        <v>5</v>
      </c>
      <c r="AD36" s="3">
        <v>2</v>
      </c>
      <c r="AE36" s="3">
        <v>4</v>
      </c>
      <c r="AF36" s="3">
        <v>3</v>
      </c>
      <c r="AG36" s="3">
        <v>3</v>
      </c>
      <c r="AH36" s="1">
        <f t="shared" si="0"/>
        <v>127</v>
      </c>
      <c r="AI36" s="20">
        <f>(AH36-'Pretest Motivasi Belajar'!AH36)/(150-'Pretest Motivasi Belajar'!AG36)</f>
        <v>0.34899328859060402</v>
      </c>
      <c r="AJ36" s="3" t="str">
        <f t="shared" si="1"/>
        <v>Sedang</v>
      </c>
    </row>
    <row r="37" spans="1:36">
      <c r="A37" s="18">
        <f>'Data Sampel'!A37</f>
        <v>34</v>
      </c>
      <c r="B37" s="6" t="str">
        <f>'Data Sampel'!B37</f>
        <v>Muhammad Ghulamzaki</v>
      </c>
      <c r="C37" s="3">
        <v>1</v>
      </c>
      <c r="D37" s="3">
        <v>5</v>
      </c>
      <c r="E37" s="3">
        <v>3</v>
      </c>
      <c r="F37" s="3">
        <v>5</v>
      </c>
      <c r="G37" s="3">
        <v>3</v>
      </c>
      <c r="H37" s="3">
        <v>4</v>
      </c>
      <c r="I37" s="3">
        <v>5</v>
      </c>
      <c r="J37" s="3">
        <v>2</v>
      </c>
      <c r="K37" s="3">
        <v>5</v>
      </c>
      <c r="L37" s="3">
        <v>1</v>
      </c>
      <c r="M37" s="3">
        <v>4</v>
      </c>
      <c r="N37" s="3">
        <v>2</v>
      </c>
      <c r="O37" s="3">
        <v>1</v>
      </c>
      <c r="P37" s="3">
        <v>5</v>
      </c>
      <c r="Q37" s="3">
        <v>3</v>
      </c>
      <c r="R37" s="3">
        <v>2</v>
      </c>
      <c r="S37" s="3">
        <v>5</v>
      </c>
      <c r="T37" s="3">
        <v>3</v>
      </c>
      <c r="U37" s="3">
        <v>2</v>
      </c>
      <c r="V37" s="3">
        <v>5</v>
      </c>
      <c r="W37" s="3">
        <v>5</v>
      </c>
      <c r="X37" s="3">
        <v>5</v>
      </c>
      <c r="Y37" s="3">
        <v>4</v>
      </c>
      <c r="Z37" s="3">
        <v>1</v>
      </c>
      <c r="AA37" s="3">
        <v>3</v>
      </c>
      <c r="AB37" s="3">
        <v>5</v>
      </c>
      <c r="AC37" s="3">
        <v>3</v>
      </c>
      <c r="AD37" s="3">
        <v>4</v>
      </c>
      <c r="AE37" s="3">
        <v>5</v>
      </c>
      <c r="AF37" s="3">
        <v>5</v>
      </c>
      <c r="AG37" s="3">
        <v>2</v>
      </c>
      <c r="AH37" s="1">
        <f t="shared" si="0"/>
        <v>107</v>
      </c>
      <c r="AI37" s="20">
        <f>(AH37-'Pretest Motivasi Belajar'!AH37)/(150-'Pretest Motivasi Belajar'!AG37)</f>
        <v>0.17808219178082191</v>
      </c>
      <c r="AJ37" s="3" t="str">
        <f t="shared" si="1"/>
        <v>Rendah</v>
      </c>
    </row>
    <row r="38" spans="1:36">
      <c r="A38" s="18">
        <f>'Data Sampel'!A38</f>
        <v>35</v>
      </c>
      <c r="B38" s="6" t="str">
        <f>'Data Sampel'!B38</f>
        <v>Muhammad Nabil Faza</v>
      </c>
      <c r="C38" s="3">
        <v>1</v>
      </c>
      <c r="D38" s="3">
        <v>1</v>
      </c>
      <c r="E38" s="3">
        <v>3</v>
      </c>
      <c r="F38" s="3">
        <v>5</v>
      </c>
      <c r="G38" s="3">
        <v>5</v>
      </c>
      <c r="H38" s="3">
        <v>5</v>
      </c>
      <c r="I38" s="3">
        <v>2</v>
      </c>
      <c r="J38" s="3">
        <v>4</v>
      </c>
      <c r="K38" s="3">
        <v>3</v>
      </c>
      <c r="L38" s="3">
        <v>5</v>
      </c>
      <c r="M38" s="3">
        <v>1</v>
      </c>
      <c r="N38" s="3">
        <v>5</v>
      </c>
      <c r="O38" s="3">
        <v>3</v>
      </c>
      <c r="P38" s="3">
        <v>3</v>
      </c>
      <c r="Q38" s="3">
        <v>5</v>
      </c>
      <c r="R38" s="3">
        <v>5</v>
      </c>
      <c r="S38" s="3">
        <v>3</v>
      </c>
      <c r="T38" s="3">
        <v>2</v>
      </c>
      <c r="U38" s="3">
        <v>3</v>
      </c>
      <c r="V38" s="3">
        <v>4</v>
      </c>
      <c r="W38" s="3">
        <v>2</v>
      </c>
      <c r="X38" s="3">
        <v>3</v>
      </c>
      <c r="Y38" s="3">
        <v>4</v>
      </c>
      <c r="Z38" s="3">
        <v>2</v>
      </c>
      <c r="AA38" s="3">
        <v>2</v>
      </c>
      <c r="AB38" s="3">
        <v>5</v>
      </c>
      <c r="AC38" s="3">
        <v>2</v>
      </c>
      <c r="AD38" s="3">
        <v>2</v>
      </c>
      <c r="AE38" s="3">
        <v>4</v>
      </c>
      <c r="AF38" s="3">
        <v>3</v>
      </c>
      <c r="AG38" s="3">
        <v>3</v>
      </c>
      <c r="AH38" s="1">
        <f t="shared" si="0"/>
        <v>99</v>
      </c>
      <c r="AI38" s="20">
        <f>(AH38-'Pretest Motivasi Belajar'!AH38)/(150-'Pretest Motivasi Belajar'!AG38)</f>
        <v>0.18120805369127516</v>
      </c>
      <c r="AJ38" s="3" t="str">
        <f t="shared" si="1"/>
        <v>Rendah</v>
      </c>
    </row>
    <row r="39" spans="1:36">
      <c r="A39" s="18">
        <f>'Data Sampel'!A39</f>
        <v>36</v>
      </c>
      <c r="B39" s="6" t="str">
        <f>'Data Sampel'!B39</f>
        <v>M. Naufal Muhadzdzib Al-Faruq</v>
      </c>
      <c r="C39" s="3">
        <v>1</v>
      </c>
      <c r="D39" s="3">
        <v>5</v>
      </c>
      <c r="E39" s="3">
        <v>5</v>
      </c>
      <c r="F39" s="3">
        <v>5</v>
      </c>
      <c r="G39" s="3">
        <v>3</v>
      </c>
      <c r="H39" s="3">
        <v>1</v>
      </c>
      <c r="I39" s="3">
        <v>5</v>
      </c>
      <c r="J39" s="3">
        <v>5</v>
      </c>
      <c r="K39" s="3">
        <v>5</v>
      </c>
      <c r="L39" s="3">
        <v>1</v>
      </c>
      <c r="M39" s="3">
        <v>5</v>
      </c>
      <c r="N39" s="3">
        <v>3</v>
      </c>
      <c r="O39" s="3">
        <v>5</v>
      </c>
      <c r="P39" s="3">
        <v>3</v>
      </c>
      <c r="Q39" s="3">
        <v>1</v>
      </c>
      <c r="R39" s="3">
        <v>3</v>
      </c>
      <c r="S39" s="3">
        <v>2</v>
      </c>
      <c r="T39" s="3">
        <v>5</v>
      </c>
      <c r="U39" s="3">
        <v>2</v>
      </c>
      <c r="V39" s="3">
        <v>4</v>
      </c>
      <c r="W39" s="3">
        <v>5</v>
      </c>
      <c r="X39" s="3">
        <v>5</v>
      </c>
      <c r="Y39" s="3">
        <v>5</v>
      </c>
      <c r="Z39" s="3">
        <v>5</v>
      </c>
      <c r="AA39" s="3">
        <v>2</v>
      </c>
      <c r="AB39" s="3">
        <v>5</v>
      </c>
      <c r="AC39" s="3">
        <v>4</v>
      </c>
      <c r="AD39" s="3">
        <v>5</v>
      </c>
      <c r="AE39" s="3">
        <v>3</v>
      </c>
      <c r="AF39" s="3">
        <v>3</v>
      </c>
      <c r="AG39" s="3">
        <v>5</v>
      </c>
      <c r="AH39" s="1">
        <f t="shared" si="0"/>
        <v>115</v>
      </c>
      <c r="AI39" s="20">
        <f>(AH39-'Pretest Motivasi Belajar'!AH39)/(150-'Pretest Motivasi Belajar'!AG39)</f>
        <v>0.24832214765100671</v>
      </c>
      <c r="AJ39" s="3" t="str">
        <f t="shared" si="1"/>
        <v>Rendah</v>
      </c>
    </row>
    <row r="40" spans="1:36">
      <c r="A40" s="18">
        <f>'Data Sampel'!A40</f>
        <v>37</v>
      </c>
      <c r="B40" s="6" t="str">
        <f>'Data Sampel'!B40</f>
        <v>Muhammad Haikal Aufan</v>
      </c>
      <c r="C40" s="3">
        <v>1</v>
      </c>
      <c r="D40" s="3">
        <v>5</v>
      </c>
      <c r="E40" s="3">
        <v>5</v>
      </c>
      <c r="F40" s="3">
        <v>5</v>
      </c>
      <c r="G40" s="3">
        <v>5</v>
      </c>
      <c r="H40" s="3">
        <v>5</v>
      </c>
      <c r="I40" s="3">
        <v>5</v>
      </c>
      <c r="J40" s="3">
        <v>5</v>
      </c>
      <c r="K40" s="3">
        <v>5</v>
      </c>
      <c r="L40" s="3">
        <v>5</v>
      </c>
      <c r="M40" s="3">
        <v>5</v>
      </c>
      <c r="N40" s="3">
        <v>5</v>
      </c>
      <c r="O40" s="3">
        <v>1</v>
      </c>
      <c r="P40" s="3">
        <v>4</v>
      </c>
      <c r="Q40" s="3">
        <v>3</v>
      </c>
      <c r="R40" s="3">
        <v>5</v>
      </c>
      <c r="S40" s="3">
        <v>5</v>
      </c>
      <c r="T40" s="3">
        <v>5</v>
      </c>
      <c r="U40" s="3">
        <v>5</v>
      </c>
      <c r="V40" s="3">
        <v>5</v>
      </c>
      <c r="W40" s="3">
        <v>5</v>
      </c>
      <c r="X40" s="3">
        <v>5</v>
      </c>
      <c r="Y40" s="3">
        <v>5</v>
      </c>
      <c r="Z40" s="3">
        <v>5</v>
      </c>
      <c r="AA40" s="3">
        <v>2</v>
      </c>
      <c r="AB40" s="3">
        <v>5</v>
      </c>
      <c r="AC40" s="3">
        <v>5</v>
      </c>
      <c r="AD40" s="3">
        <v>3</v>
      </c>
      <c r="AE40" s="3">
        <v>2</v>
      </c>
      <c r="AF40" s="3">
        <v>3</v>
      </c>
      <c r="AG40" s="3">
        <v>3</v>
      </c>
      <c r="AH40" s="1">
        <f t="shared" si="0"/>
        <v>131</v>
      </c>
      <c r="AI40" s="20">
        <f>(AH40-'Pretest Motivasi Belajar'!AH40)/(150-'Pretest Motivasi Belajar'!AG40)</f>
        <v>0.43624161073825501</v>
      </c>
      <c r="AJ40" s="3" t="str">
        <f t="shared" si="1"/>
        <v>Sedang</v>
      </c>
    </row>
    <row r="41" spans="1:36">
      <c r="A41" s="18">
        <f>'Data Sampel'!A41</f>
        <v>38</v>
      </c>
      <c r="B41" s="6" t="str">
        <f>'Data Sampel'!B41</f>
        <v>Muhammad Wildan Kaila Laroiba Ahdi Fahrudin</v>
      </c>
      <c r="C41" s="3">
        <v>1</v>
      </c>
      <c r="D41" s="3">
        <v>4</v>
      </c>
      <c r="E41" s="3">
        <v>3</v>
      </c>
      <c r="F41" s="3">
        <v>4</v>
      </c>
      <c r="G41" s="3">
        <v>5</v>
      </c>
      <c r="H41" s="3">
        <v>5</v>
      </c>
      <c r="I41" s="3">
        <v>5</v>
      </c>
      <c r="J41" s="3">
        <v>4</v>
      </c>
      <c r="K41" s="3">
        <v>5</v>
      </c>
      <c r="L41" s="3">
        <v>1</v>
      </c>
      <c r="M41" s="3">
        <v>1</v>
      </c>
      <c r="N41" s="3">
        <v>3</v>
      </c>
      <c r="O41" s="3">
        <v>1</v>
      </c>
      <c r="P41" s="3">
        <v>4</v>
      </c>
      <c r="Q41" s="3">
        <v>4</v>
      </c>
      <c r="R41" s="3">
        <v>5</v>
      </c>
      <c r="S41" s="3">
        <v>3</v>
      </c>
      <c r="T41" s="3">
        <v>5</v>
      </c>
      <c r="U41" s="3">
        <v>4</v>
      </c>
      <c r="V41" s="3">
        <v>5</v>
      </c>
      <c r="W41" s="3">
        <v>5</v>
      </c>
      <c r="X41" s="3">
        <v>5</v>
      </c>
      <c r="Y41" s="3">
        <v>5</v>
      </c>
      <c r="Z41" s="3">
        <v>1</v>
      </c>
      <c r="AA41" s="3">
        <v>2</v>
      </c>
      <c r="AB41" s="3">
        <v>5</v>
      </c>
      <c r="AC41" s="3">
        <v>5</v>
      </c>
      <c r="AD41" s="3">
        <v>2</v>
      </c>
      <c r="AE41" s="3">
        <v>2</v>
      </c>
      <c r="AF41" s="3">
        <v>3</v>
      </c>
      <c r="AG41" s="3">
        <v>5</v>
      </c>
      <c r="AH41" s="1">
        <f t="shared" si="0"/>
        <v>111</v>
      </c>
      <c r="AI41" s="20">
        <f>(AH41-'Pretest Motivasi Belajar'!AH41)/(150-'Pretest Motivasi Belajar'!AG41)</f>
        <v>0.24832214765100671</v>
      </c>
      <c r="AJ41" s="3" t="str">
        <f t="shared" si="1"/>
        <v>Rendah</v>
      </c>
    </row>
    <row r="42" spans="1:36">
      <c r="A42" s="18">
        <f>'Data Sampel'!A42</f>
        <v>39</v>
      </c>
      <c r="B42" s="6" t="str">
        <f>'Data Sampel'!B42</f>
        <v>Nur Muhammad Iqbal Sholahuddin</v>
      </c>
      <c r="C42" s="3">
        <v>1</v>
      </c>
      <c r="D42" s="3">
        <v>5</v>
      </c>
      <c r="E42" s="3">
        <v>5</v>
      </c>
      <c r="F42" s="3">
        <v>4</v>
      </c>
      <c r="G42" s="3">
        <v>5</v>
      </c>
      <c r="H42" s="3">
        <v>2</v>
      </c>
      <c r="I42" s="3">
        <v>5</v>
      </c>
      <c r="J42" s="3">
        <v>5</v>
      </c>
      <c r="K42" s="3">
        <v>3</v>
      </c>
      <c r="L42" s="3">
        <v>5</v>
      </c>
      <c r="M42" s="3">
        <v>1</v>
      </c>
      <c r="N42" s="3">
        <v>4</v>
      </c>
      <c r="O42" s="3">
        <v>1</v>
      </c>
      <c r="P42" s="3">
        <v>2</v>
      </c>
      <c r="Q42" s="3">
        <v>3</v>
      </c>
      <c r="R42" s="3">
        <v>5</v>
      </c>
      <c r="S42" s="3">
        <v>3</v>
      </c>
      <c r="T42" s="3">
        <v>5</v>
      </c>
      <c r="U42" s="3">
        <v>3</v>
      </c>
      <c r="V42" s="3">
        <v>4</v>
      </c>
      <c r="W42" s="3">
        <v>2</v>
      </c>
      <c r="X42" s="3">
        <v>5</v>
      </c>
      <c r="Y42" s="3">
        <v>5</v>
      </c>
      <c r="Z42" s="3">
        <v>2</v>
      </c>
      <c r="AA42" s="3">
        <v>2</v>
      </c>
      <c r="AB42" s="3">
        <v>5</v>
      </c>
      <c r="AC42" s="3">
        <v>5</v>
      </c>
      <c r="AD42" s="3">
        <v>3</v>
      </c>
      <c r="AE42" s="3">
        <v>4</v>
      </c>
      <c r="AF42" s="3">
        <v>2</v>
      </c>
      <c r="AG42" s="3">
        <v>2</v>
      </c>
      <c r="AH42" s="1">
        <f t="shared" si="0"/>
        <v>107</v>
      </c>
      <c r="AI42" s="20">
        <f>(AH42-'Pretest Motivasi Belajar'!AH42)/(150-'Pretest Motivasi Belajar'!AG42)</f>
        <v>0.20805369127516779</v>
      </c>
      <c r="AJ42" s="3" t="str">
        <f t="shared" si="1"/>
        <v>Rendah</v>
      </c>
    </row>
    <row r="43" spans="1:36">
      <c r="A43" s="18">
        <f>'Data Sampel'!A43</f>
        <v>40</v>
      </c>
      <c r="B43" s="6" t="str">
        <f>'Data Sampel'!B43</f>
        <v>Naufal Haris</v>
      </c>
      <c r="C43" s="3">
        <v>1</v>
      </c>
      <c r="D43" s="3">
        <v>5</v>
      </c>
      <c r="E43" s="3">
        <v>2</v>
      </c>
      <c r="F43" s="3">
        <v>5</v>
      </c>
      <c r="G43" s="3">
        <v>5</v>
      </c>
      <c r="H43" s="3">
        <v>1</v>
      </c>
      <c r="I43" s="3">
        <v>4</v>
      </c>
      <c r="J43" s="3">
        <v>2</v>
      </c>
      <c r="K43" s="3">
        <v>3</v>
      </c>
      <c r="L43" s="3">
        <v>2</v>
      </c>
      <c r="M43" s="3">
        <v>5</v>
      </c>
      <c r="N43" s="3">
        <v>5</v>
      </c>
      <c r="O43" s="3">
        <v>3</v>
      </c>
      <c r="P43" s="3">
        <v>5</v>
      </c>
      <c r="Q43" s="3">
        <v>5</v>
      </c>
      <c r="R43" s="3">
        <v>1</v>
      </c>
      <c r="S43" s="3">
        <v>2</v>
      </c>
      <c r="T43" s="3">
        <v>4</v>
      </c>
      <c r="U43" s="3">
        <v>4</v>
      </c>
      <c r="V43" s="3">
        <v>5</v>
      </c>
      <c r="W43" s="3">
        <v>5</v>
      </c>
      <c r="X43" s="3">
        <v>1</v>
      </c>
      <c r="Y43" s="3">
        <v>5</v>
      </c>
      <c r="Z43" s="3">
        <v>1</v>
      </c>
      <c r="AA43" s="3">
        <v>2</v>
      </c>
      <c r="AB43" s="3">
        <v>5</v>
      </c>
      <c r="AC43" s="3">
        <v>3</v>
      </c>
      <c r="AD43" s="3">
        <v>5</v>
      </c>
      <c r="AE43" s="3">
        <v>4</v>
      </c>
      <c r="AF43" s="3">
        <v>3</v>
      </c>
      <c r="AG43" s="3">
        <v>2</v>
      </c>
      <c r="AH43" s="1">
        <f t="shared" si="0"/>
        <v>104</v>
      </c>
      <c r="AI43" s="20">
        <f>(AH43-'Pretest Motivasi Belajar'!AH43)/(150-'Pretest Motivasi Belajar'!AG43)</f>
        <v>0.28859060402684567</v>
      </c>
      <c r="AJ43" s="3" t="str">
        <f t="shared" si="1"/>
        <v>Rendah</v>
      </c>
    </row>
    <row r="44" spans="1:36">
      <c r="A44" s="18">
        <f>'Data Sampel'!A44</f>
        <v>41</v>
      </c>
      <c r="B44" s="6" t="str">
        <f>'Data Sampel'!B44</f>
        <v>Yulss Muhammad Purnomo</v>
      </c>
      <c r="C44" s="3">
        <v>1</v>
      </c>
      <c r="D44" s="3">
        <v>1</v>
      </c>
      <c r="E44" s="3">
        <v>3</v>
      </c>
      <c r="F44" s="3">
        <v>4</v>
      </c>
      <c r="G44" s="3">
        <v>2</v>
      </c>
      <c r="H44" s="3">
        <v>1</v>
      </c>
      <c r="I44" s="3">
        <v>4</v>
      </c>
      <c r="J44" s="3">
        <v>2</v>
      </c>
      <c r="K44" s="3">
        <v>5</v>
      </c>
      <c r="L44" s="3">
        <v>1</v>
      </c>
      <c r="M44" s="3">
        <v>2</v>
      </c>
      <c r="N44" s="3">
        <v>5</v>
      </c>
      <c r="O44" s="3">
        <v>3</v>
      </c>
      <c r="P44" s="3">
        <v>2</v>
      </c>
      <c r="Q44" s="3">
        <v>4</v>
      </c>
      <c r="R44" s="3">
        <v>5</v>
      </c>
      <c r="S44" s="3">
        <v>3</v>
      </c>
      <c r="T44" s="3">
        <v>2</v>
      </c>
      <c r="U44" s="3">
        <v>2</v>
      </c>
      <c r="V44" s="3">
        <v>3</v>
      </c>
      <c r="W44" s="3">
        <v>4</v>
      </c>
      <c r="X44" s="3">
        <v>4</v>
      </c>
      <c r="Y44" s="3">
        <v>4</v>
      </c>
      <c r="Z44" s="3">
        <v>5</v>
      </c>
      <c r="AA44" s="3">
        <v>2</v>
      </c>
      <c r="AB44" s="3">
        <v>5</v>
      </c>
      <c r="AC44" s="3">
        <v>5</v>
      </c>
      <c r="AD44" s="3">
        <v>2</v>
      </c>
      <c r="AE44" s="3" t="s">
        <v>12</v>
      </c>
      <c r="AF44" s="3">
        <v>5</v>
      </c>
      <c r="AG44" s="3">
        <v>3</v>
      </c>
      <c r="AH44" s="1">
        <f t="shared" si="0"/>
        <v>93</v>
      </c>
      <c r="AI44" s="20">
        <f>(AH44-'Pretest Motivasi Belajar'!AH44)/(150-'Pretest Motivasi Belajar'!AG44)</f>
        <v>6.8493150684931503E-2</v>
      </c>
      <c r="AJ44" s="3" t="str">
        <f t="shared" si="1"/>
        <v>Rendah</v>
      </c>
    </row>
    <row r="45" spans="1:36" ht="15" customHeight="1">
      <c r="A45" s="109" t="s">
        <v>3</v>
      </c>
      <c r="B45" s="110"/>
      <c r="C45" s="3">
        <f t="shared" ref="C45:AH45" si="2">SUM(C4:C44)</f>
        <v>41</v>
      </c>
      <c r="D45" s="3">
        <f t="shared" si="2"/>
        <v>183</v>
      </c>
      <c r="E45" s="3">
        <f t="shared" si="2"/>
        <v>167</v>
      </c>
      <c r="F45" s="3">
        <f t="shared" si="2"/>
        <v>190</v>
      </c>
      <c r="G45" s="3">
        <f t="shared" si="2"/>
        <v>182</v>
      </c>
      <c r="H45" s="3">
        <f t="shared" si="2"/>
        <v>156</v>
      </c>
      <c r="I45" s="3">
        <f t="shared" si="2"/>
        <v>190</v>
      </c>
      <c r="J45" s="3">
        <f t="shared" si="2"/>
        <v>171</v>
      </c>
      <c r="K45" s="3">
        <f t="shared" si="2"/>
        <v>184</v>
      </c>
      <c r="L45" s="3">
        <f t="shared" si="2"/>
        <v>161</v>
      </c>
      <c r="M45" s="3">
        <f t="shared" si="2"/>
        <v>151</v>
      </c>
      <c r="N45" s="3">
        <f t="shared" si="2"/>
        <v>172</v>
      </c>
      <c r="O45" s="3">
        <f t="shared" si="2"/>
        <v>138</v>
      </c>
      <c r="P45" s="3">
        <f t="shared" si="2"/>
        <v>173</v>
      </c>
      <c r="Q45" s="3">
        <f t="shared" si="2"/>
        <v>161</v>
      </c>
      <c r="R45" s="3">
        <f t="shared" si="2"/>
        <v>186</v>
      </c>
      <c r="S45" s="3">
        <f t="shared" si="2"/>
        <v>166</v>
      </c>
      <c r="T45" s="3">
        <f t="shared" si="2"/>
        <v>182</v>
      </c>
      <c r="U45" s="3">
        <f t="shared" si="2"/>
        <v>163</v>
      </c>
      <c r="V45" s="3">
        <f t="shared" si="2"/>
        <v>190</v>
      </c>
      <c r="W45" s="3">
        <f t="shared" si="2"/>
        <v>192</v>
      </c>
      <c r="X45" s="3">
        <f t="shared" si="2"/>
        <v>189</v>
      </c>
      <c r="Y45" s="3">
        <f t="shared" si="2"/>
        <v>186</v>
      </c>
      <c r="Z45" s="3">
        <f t="shared" si="2"/>
        <v>134</v>
      </c>
      <c r="AA45" s="3">
        <f t="shared" si="2"/>
        <v>93</v>
      </c>
      <c r="AB45" s="3">
        <f t="shared" si="2"/>
        <v>199</v>
      </c>
      <c r="AC45" s="3">
        <f t="shared" si="2"/>
        <v>172</v>
      </c>
      <c r="AD45" s="3">
        <f t="shared" si="2"/>
        <v>130</v>
      </c>
      <c r="AE45" s="3">
        <f t="shared" si="2"/>
        <v>116</v>
      </c>
      <c r="AF45" s="3">
        <f t="shared" si="2"/>
        <v>128</v>
      </c>
      <c r="AG45" s="3">
        <f t="shared" si="2"/>
        <v>123</v>
      </c>
      <c r="AH45" s="3">
        <f t="shared" si="2"/>
        <v>4928</v>
      </c>
      <c r="AI45" s="1"/>
      <c r="AJ45" s="1"/>
    </row>
    <row r="46" spans="1:36" ht="15" customHeight="1">
      <c r="A46" s="109" t="s">
        <v>11</v>
      </c>
      <c r="B46" s="111"/>
      <c r="C46" s="110"/>
      <c r="D46" s="3">
        <f t="shared" ref="D46:AH46" si="3">AVERAGE(D4:D44)</f>
        <v>4.4634146341463419</v>
      </c>
      <c r="E46" s="3">
        <f t="shared" si="3"/>
        <v>4.0731707317073171</v>
      </c>
      <c r="F46" s="3">
        <f t="shared" si="3"/>
        <v>4.6341463414634143</v>
      </c>
      <c r="G46" s="3">
        <f t="shared" si="3"/>
        <v>4.4390243902439028</v>
      </c>
      <c r="H46" s="3">
        <f t="shared" si="3"/>
        <v>3.8048780487804876</v>
      </c>
      <c r="I46" s="3">
        <f t="shared" si="3"/>
        <v>4.6341463414634143</v>
      </c>
      <c r="J46" s="3">
        <f t="shared" si="3"/>
        <v>4.1707317073170733</v>
      </c>
      <c r="K46" s="3">
        <f t="shared" si="3"/>
        <v>4.4878048780487809</v>
      </c>
      <c r="L46" s="3">
        <f t="shared" si="3"/>
        <v>3.9268292682926829</v>
      </c>
      <c r="M46" s="3">
        <f t="shared" si="3"/>
        <v>3.6829268292682928</v>
      </c>
      <c r="N46" s="3">
        <f t="shared" si="3"/>
        <v>4.1951219512195124</v>
      </c>
      <c r="O46" s="3">
        <f t="shared" si="3"/>
        <v>3.3658536585365852</v>
      </c>
      <c r="P46" s="3">
        <f t="shared" si="3"/>
        <v>4.2195121951219514</v>
      </c>
      <c r="Q46" s="3">
        <f t="shared" si="3"/>
        <v>3.9268292682926829</v>
      </c>
      <c r="R46" s="3">
        <f t="shared" si="3"/>
        <v>4.5365853658536581</v>
      </c>
      <c r="S46" s="3">
        <f t="shared" si="3"/>
        <v>4.1500000000000004</v>
      </c>
      <c r="T46" s="3">
        <f t="shared" si="3"/>
        <v>4.4390243902439028</v>
      </c>
      <c r="U46" s="3">
        <f t="shared" si="3"/>
        <v>3.975609756097561</v>
      </c>
      <c r="V46" s="3">
        <f t="shared" si="3"/>
        <v>4.6341463414634143</v>
      </c>
      <c r="W46" s="3">
        <f t="shared" si="3"/>
        <v>4.6829268292682924</v>
      </c>
      <c r="X46" s="3">
        <f t="shared" si="3"/>
        <v>4.6097560975609753</v>
      </c>
      <c r="Y46" s="3">
        <f t="shared" si="3"/>
        <v>4.5365853658536581</v>
      </c>
      <c r="Z46" s="3">
        <f t="shared" si="3"/>
        <v>3.2682926829268291</v>
      </c>
      <c r="AA46" s="3">
        <f t="shared" si="3"/>
        <v>2.2682926829268291</v>
      </c>
      <c r="AB46" s="3">
        <f t="shared" si="3"/>
        <v>4.8536585365853657</v>
      </c>
      <c r="AC46" s="3">
        <f t="shared" si="3"/>
        <v>4.1951219512195124</v>
      </c>
      <c r="AD46" s="3">
        <f t="shared" si="3"/>
        <v>3.1707317073170733</v>
      </c>
      <c r="AE46" s="3">
        <f t="shared" si="3"/>
        <v>2.9</v>
      </c>
      <c r="AF46" s="3">
        <f t="shared" si="3"/>
        <v>3.1219512195121952</v>
      </c>
      <c r="AG46" s="3">
        <f t="shared" si="3"/>
        <v>3</v>
      </c>
      <c r="AH46" s="8">
        <f t="shared" si="3"/>
        <v>120.19512195121951</v>
      </c>
      <c r="AI46" s="1"/>
      <c r="AJ46" s="1"/>
    </row>
    <row r="47" spans="1:36" s="21" customFormat="1" ht="15" customHeight="1">
      <c r="A47" s="112" t="s">
        <v>152</v>
      </c>
      <c r="B47" s="113"/>
      <c r="C47" s="114"/>
      <c r="D47" s="55">
        <f>(D46-'Pretest Motivasi Belajar'!D46)/(5-'Pretest Motivasi Belajar'!D46)</f>
        <v>0.64516129032258096</v>
      </c>
      <c r="E47" s="55">
        <f>(E46-'Pretest Motivasi Belajar'!E46)/(5-'Pretest Motivasi Belajar'!E46)</f>
        <v>0.64150943396226423</v>
      </c>
      <c r="F47" s="55">
        <f>(F46-'Pretest Motivasi Belajar'!F46)/(5-'Pretest Motivasi Belajar'!F46)</f>
        <v>0.86238532110091737</v>
      </c>
      <c r="G47" s="55">
        <f>(G46-'Pretest Motivasi Belajar'!G46)/(5-'Pretest Motivasi Belajar'!G46)</f>
        <v>0.82962962962962972</v>
      </c>
      <c r="H47" s="55">
        <f>(H46-'Pretest Motivasi Belajar'!H46)/(5-'Pretest Motivasi Belajar'!H46)</f>
        <v>0.55045871559633019</v>
      </c>
      <c r="I47" s="55">
        <f>(I46-'Pretest Motivasi Belajar'!I46)/(5-'Pretest Motivasi Belajar'!I46)</f>
        <v>0.82954545454545436</v>
      </c>
      <c r="J47" s="55">
        <f>(J46-'Pretest Motivasi Belajar'!J46)/(5-'Pretest Motivasi Belajar'!J46)</f>
        <v>0.64583333333333337</v>
      </c>
      <c r="K47" s="55">
        <f>(K46-'Pretest Motivasi Belajar'!K46)/(5-'Pretest Motivasi Belajar'!K46)</f>
        <v>0.81250000000000022</v>
      </c>
      <c r="L47" s="55">
        <f>(L46-'Pretest Motivasi Belajar'!L46)/(5-'Pretest Motivasi Belajar'!L46)</f>
        <v>0.5268817204301075</v>
      </c>
      <c r="M47" s="55">
        <f>(M46-'Pretest Motivasi Belajar'!M46)/(5-'Pretest Motivasi Belajar'!M46)</f>
        <v>0.56097560975609762</v>
      </c>
      <c r="N47" s="55">
        <f>(N46-'Pretest Motivasi Belajar'!N46)/(5-'Pretest Motivasi Belajar'!N46)</f>
        <v>0.72033898305084754</v>
      </c>
      <c r="O47" s="55">
        <f>(O46-'Pretest Motivasi Belajar'!O46)/(5-'Pretest Motivasi Belajar'!O46)</f>
        <v>0.4765625</v>
      </c>
      <c r="P47" s="55">
        <f>(P46-'Pretest Motivasi Belajar'!P46)/(5-'Pretest Motivasi Belajar'!P46)</f>
        <v>0.68627450980392168</v>
      </c>
      <c r="Q47" s="55">
        <f>(Q46-'Pretest Motivasi Belajar'!Q46)/(5-'Pretest Motivasi Belajar'!Q46)</f>
        <v>0.6206896551724137</v>
      </c>
      <c r="R47" s="55">
        <f>(R46-'Pretest Motivasi Belajar'!R46)/(5-'Pretest Motivasi Belajar'!R46)</f>
        <v>0.79787234042553168</v>
      </c>
      <c r="S47" s="55">
        <f>(S46-'Pretest Motivasi Belajar'!S46)/(5-'Pretest Motivasi Belajar'!S46)</f>
        <v>0.68224299065420568</v>
      </c>
      <c r="T47" s="55">
        <f>(T46-'Pretest Motivasi Belajar'!T46)/(5-'Pretest Motivasi Belajar'!T46)</f>
        <v>0.81451612903225823</v>
      </c>
      <c r="U47" s="55">
        <f>(U46-'Pretest Motivasi Belajar'!U46)/(5-'Pretest Motivasi Belajar'!U46)</f>
        <v>0.61818181818181817</v>
      </c>
      <c r="V47" s="55">
        <f>(V46-'Pretest Motivasi Belajar'!V46)/(5-'Pretest Motivasi Belajar'!V46)</f>
        <v>0.81481481481481466</v>
      </c>
      <c r="W47" s="55">
        <f>(W46-'Pretest Motivasi Belajar'!W46)/(5-'Pretest Motivasi Belajar'!W46)</f>
        <v>0.88181818181818172</v>
      </c>
      <c r="X47" s="55">
        <f>(X46-'Pretest Motivasi Belajar'!X46)/(5-'Pretest Motivasi Belajar'!X46)</f>
        <v>0.84615384615384603</v>
      </c>
      <c r="Y47" s="55">
        <f>(Y46-'Pretest Motivasi Belajar'!Y46)/(5-'Pretest Motivasi Belajar'!Y46)</f>
        <v>0.6666666666666663</v>
      </c>
      <c r="Z47" s="55">
        <f>(Z46-'Pretest Motivasi Belajar'!Z46)/(5-'Pretest Motivasi Belajar'!Z46)</f>
        <v>-2.8985507246376836E-2</v>
      </c>
      <c r="AA47" s="55">
        <f>(AA46-'Pretest Motivasi Belajar'!AA46)/(5-'Pretest Motivasi Belajar'!AA46)</f>
        <v>6.6666666666666582E-2</v>
      </c>
      <c r="AB47" s="55">
        <f>(AB46-'Pretest Motivasi Belajar'!AB46)/(5-'Pretest Motivasi Belajar'!AB46)</f>
        <v>0.93103448275862066</v>
      </c>
      <c r="AC47" s="55">
        <f>(AC46-'Pretest Motivasi Belajar'!AC46)/(5-'Pretest Motivasi Belajar'!AC46)</f>
        <v>0.76428571428571435</v>
      </c>
      <c r="AD47" s="55">
        <f>(AD46-'Pretest Motivasi Belajar'!AD46)/(5-'Pretest Motivasi Belajar'!AD46)</f>
        <v>0.35344827586206901</v>
      </c>
      <c r="AE47" s="55">
        <f>(AE46-'Pretest Motivasi Belajar'!AE46)/(5-'Pretest Motivasi Belajar'!AE46)</f>
        <v>-0.5375000000000002</v>
      </c>
      <c r="AF47" s="55">
        <f>(AF46-'Pretest Motivasi Belajar'!AF46)/(5-'Pretest Motivasi Belajar'!AF46)</f>
        <v>-0.29520605550883072</v>
      </c>
      <c r="AG47" s="55">
        <f>(AG46-'Pretest Motivasi Belajar'!AG46)/(5-'Pretest Motivasi Belajar'!AG46)</f>
        <v>0.44594594594594594</v>
      </c>
      <c r="AH47" s="61">
        <f>(AH46-'Pretest Motivasi Belajar'!AH46)/(150-'Pretest Motivasi Belajar'!AH46)</f>
        <v>0.60427461139896366</v>
      </c>
      <c r="AI47" s="22"/>
      <c r="AJ47" s="22"/>
    </row>
    <row r="48" spans="1:36">
      <c r="A48" s="106" t="s">
        <v>95</v>
      </c>
      <c r="B48" s="107"/>
      <c r="C48" s="108"/>
      <c r="D48" s="23" t="str">
        <f>IF(D47&gt;0.7,"T",IF(D47&gt;0.3,"S",IF(D47&gt;0,"R")))</f>
        <v>S</v>
      </c>
      <c r="E48" s="23" t="str">
        <f t="shared" ref="E48:AG48" si="4">IF(E47&gt;0.7,"T",IF(E47&gt;0.3,"S",IF(E47&gt;0,"R")))</f>
        <v>S</v>
      </c>
      <c r="F48" s="23" t="str">
        <f t="shared" si="4"/>
        <v>T</v>
      </c>
      <c r="G48" s="23" t="str">
        <f t="shared" si="4"/>
        <v>T</v>
      </c>
      <c r="H48" s="23" t="str">
        <f t="shared" si="4"/>
        <v>S</v>
      </c>
      <c r="I48" s="23" t="str">
        <f t="shared" si="4"/>
        <v>T</v>
      </c>
      <c r="J48" s="23" t="str">
        <f t="shared" si="4"/>
        <v>S</v>
      </c>
      <c r="K48" s="23" t="str">
        <f t="shared" si="4"/>
        <v>T</v>
      </c>
      <c r="L48" s="23" t="str">
        <f t="shared" si="4"/>
        <v>S</v>
      </c>
      <c r="M48" s="23" t="str">
        <f t="shared" si="4"/>
        <v>S</v>
      </c>
      <c r="N48" s="23" t="str">
        <f t="shared" si="4"/>
        <v>T</v>
      </c>
      <c r="O48" s="23" t="str">
        <f t="shared" si="4"/>
        <v>S</v>
      </c>
      <c r="P48" s="23" t="str">
        <f t="shared" si="4"/>
        <v>S</v>
      </c>
      <c r="Q48" s="23" t="str">
        <f t="shared" si="4"/>
        <v>S</v>
      </c>
      <c r="R48" s="23" t="str">
        <f t="shared" si="4"/>
        <v>T</v>
      </c>
      <c r="S48" s="23" t="str">
        <f t="shared" si="4"/>
        <v>S</v>
      </c>
      <c r="T48" s="23" t="str">
        <f t="shared" si="4"/>
        <v>T</v>
      </c>
      <c r="U48" s="23" t="str">
        <f t="shared" si="4"/>
        <v>S</v>
      </c>
      <c r="V48" s="23" t="str">
        <f t="shared" si="4"/>
        <v>T</v>
      </c>
      <c r="W48" s="23" t="str">
        <f t="shared" si="4"/>
        <v>T</v>
      </c>
      <c r="X48" s="23" t="str">
        <f t="shared" si="4"/>
        <v>T</v>
      </c>
      <c r="Y48" s="23" t="str">
        <f t="shared" si="4"/>
        <v>S</v>
      </c>
      <c r="Z48" s="23" t="b">
        <f t="shared" si="4"/>
        <v>0</v>
      </c>
      <c r="AA48" s="23" t="str">
        <f t="shared" si="4"/>
        <v>R</v>
      </c>
      <c r="AB48" s="23" t="str">
        <f t="shared" si="4"/>
        <v>T</v>
      </c>
      <c r="AC48" s="23" t="str">
        <f t="shared" si="4"/>
        <v>T</v>
      </c>
      <c r="AD48" s="23" t="str">
        <f t="shared" si="4"/>
        <v>S</v>
      </c>
      <c r="AE48" s="23" t="b">
        <f t="shared" si="4"/>
        <v>0</v>
      </c>
      <c r="AF48" s="23" t="b">
        <f t="shared" si="4"/>
        <v>0</v>
      </c>
      <c r="AG48" s="23" t="str">
        <f t="shared" si="4"/>
        <v>S</v>
      </c>
      <c r="AH48" s="59" t="str">
        <f t="shared" ref="AH48" si="5">IF(AH47&gt;0.7,"Tinggi",IF(AH47&gt;0.3,"Sedang",IF(AH47&gt;0,"Rendah")))</f>
        <v>Sedang</v>
      </c>
    </row>
  </sheetData>
  <mergeCells count="10">
    <mergeCell ref="A1:AH1"/>
    <mergeCell ref="A2:A3"/>
    <mergeCell ref="B2:B3"/>
    <mergeCell ref="C2:C3"/>
    <mergeCell ref="AH2:AH3"/>
    <mergeCell ref="A48:C48"/>
    <mergeCell ref="A45:B45"/>
    <mergeCell ref="A46:C46"/>
    <mergeCell ref="A47:C47"/>
    <mergeCell ref="AI2:AJ2"/>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G38"/>
  <sheetViews>
    <sheetView topLeftCell="B1" workbookViewId="0">
      <selection activeCell="B32" sqref="B32:C32"/>
    </sheetView>
  </sheetViews>
  <sheetFormatPr defaultRowHeight="14.25"/>
  <cols>
    <col min="1" max="1" width="32.7109375" style="10" customWidth="1"/>
    <col min="2" max="2" width="5" style="10" bestFit="1" customWidth="1"/>
    <col min="3" max="3" width="112.85546875" style="10" bestFit="1" customWidth="1"/>
    <col min="4" max="6" width="9.140625" style="15"/>
    <col min="7" max="7" width="10.42578125" style="15" bestFit="1" customWidth="1"/>
    <col min="8" max="16384" width="9.140625" style="10"/>
  </cols>
  <sheetData>
    <row r="1" spans="1:7" s="15" customFormat="1">
      <c r="A1" s="116" t="s">
        <v>73</v>
      </c>
      <c r="B1" s="116"/>
      <c r="C1" s="116"/>
      <c r="D1" s="116"/>
      <c r="E1" s="116"/>
      <c r="F1" s="116"/>
      <c r="G1" s="116"/>
    </row>
    <row r="2" spans="1:7" s="16" customFormat="1">
      <c r="A2" s="49" t="s">
        <v>133</v>
      </c>
      <c r="B2" s="49" t="s">
        <v>0</v>
      </c>
      <c r="C2" s="49" t="s">
        <v>76</v>
      </c>
      <c r="D2" s="53" t="s">
        <v>74</v>
      </c>
      <c r="E2" s="53" t="s">
        <v>153</v>
      </c>
      <c r="F2" s="53" t="s">
        <v>75</v>
      </c>
      <c r="G2" s="49" t="s">
        <v>95</v>
      </c>
    </row>
    <row r="3" spans="1:7" ht="14.25" customHeight="1">
      <c r="A3" s="117" t="s">
        <v>127</v>
      </c>
      <c r="B3" s="6">
        <v>1</v>
      </c>
      <c r="C3" s="6" t="s">
        <v>77</v>
      </c>
      <c r="D3" s="17">
        <f>'Pretest Motivasi Belajar'!D46</f>
        <v>3.4878048780487805</v>
      </c>
      <c r="E3" s="17">
        <f>'Postest Motivasi Belajar'!D46</f>
        <v>4.4634146341463419</v>
      </c>
      <c r="F3" s="17">
        <f>(E3-D3)/(5-D3)</f>
        <v>0.64516129032258096</v>
      </c>
      <c r="G3" s="13" t="str">
        <f>IF(F3&gt;0.7,"Tinggi",IF(F3&gt;0.3,"Sedang",IF(F3&gt;0,"Rendah")))</f>
        <v>Sedang</v>
      </c>
    </row>
    <row r="4" spans="1:7">
      <c r="A4" s="117"/>
      <c r="B4" s="6">
        <v>16</v>
      </c>
      <c r="C4" s="6" t="s">
        <v>136</v>
      </c>
      <c r="D4" s="17">
        <f>'Pretest Motivasi Belajar'!S46</f>
        <v>2.3250000000000002</v>
      </c>
      <c r="E4" s="17">
        <f>'Postest Motivasi Belajar'!S46</f>
        <v>4.1500000000000004</v>
      </c>
      <c r="F4" s="17">
        <f t="shared" ref="F4:F38" si="0">(E4-D4)/(5-D4)</f>
        <v>0.68224299065420568</v>
      </c>
      <c r="G4" s="13" t="str">
        <f t="shared" ref="G4:G38" si="1">IF(F4&gt;0.7,"Tinggi",IF(F4&gt;0.3,"Sedang",IF(F4&gt;0,"Rendah")))</f>
        <v>Sedang</v>
      </c>
    </row>
    <row r="5" spans="1:7">
      <c r="A5" s="117"/>
      <c r="B5" s="6">
        <v>22</v>
      </c>
      <c r="C5" s="6" t="s">
        <v>78</v>
      </c>
      <c r="D5" s="17">
        <f>'Pretest Motivasi Belajar'!Y46</f>
        <v>3.6097560975609757</v>
      </c>
      <c r="E5" s="17">
        <f>'Postest Motivasi Belajar'!Y46</f>
        <v>4.5365853658536581</v>
      </c>
      <c r="F5" s="17">
        <f t="shared" si="0"/>
        <v>0.6666666666666663</v>
      </c>
      <c r="G5" s="13" t="str">
        <f t="shared" si="1"/>
        <v>Sedang</v>
      </c>
    </row>
    <row r="6" spans="1:7">
      <c r="A6" s="117"/>
      <c r="B6" s="6">
        <v>27</v>
      </c>
      <c r="C6" s="6" t="s">
        <v>79</v>
      </c>
      <c r="D6" s="17">
        <f>'Pretest Motivasi Belajar'!AD46</f>
        <v>2.1707317073170733</v>
      </c>
      <c r="E6" s="17">
        <f>'Postest Motivasi Belajar'!AD46</f>
        <v>3.1707317073170733</v>
      </c>
      <c r="F6" s="17">
        <f t="shared" si="0"/>
        <v>0.35344827586206901</v>
      </c>
      <c r="G6" s="13" t="str">
        <f t="shared" si="1"/>
        <v>Sedang</v>
      </c>
    </row>
    <row r="7" spans="1:7">
      <c r="A7" s="117"/>
      <c r="B7" s="6">
        <v>30</v>
      </c>
      <c r="C7" s="6" t="s">
        <v>80</v>
      </c>
      <c r="D7" s="17">
        <f>'Pretest Motivasi Belajar'!AG46</f>
        <v>1.3902439024390243</v>
      </c>
      <c r="E7" s="17">
        <f>'Postest Motivasi Belajar'!AG46</f>
        <v>3</v>
      </c>
      <c r="F7" s="17">
        <f t="shared" si="0"/>
        <v>0.44594594594594594</v>
      </c>
      <c r="G7" s="13" t="str">
        <f t="shared" si="1"/>
        <v>Sedang</v>
      </c>
    </row>
    <row r="8" spans="1:7">
      <c r="A8" s="117"/>
      <c r="B8" s="118" t="s">
        <v>127</v>
      </c>
      <c r="C8" s="118"/>
      <c r="D8" s="77">
        <f>AVERAGE(D3:D7)</f>
        <v>2.5967073170731707</v>
      </c>
      <c r="E8" s="77">
        <f>AVERAGE(E3:E7)</f>
        <v>3.8641463414634147</v>
      </c>
      <c r="F8" s="77">
        <f t="shared" si="0"/>
        <v>0.52737605926828035</v>
      </c>
      <c r="G8" s="78" t="str">
        <f t="shared" si="1"/>
        <v>Sedang</v>
      </c>
    </row>
    <row r="9" spans="1:7" ht="14.25" customHeight="1">
      <c r="A9" s="117" t="s">
        <v>128</v>
      </c>
      <c r="B9" s="6">
        <v>3</v>
      </c>
      <c r="C9" s="6" t="s">
        <v>81</v>
      </c>
      <c r="D9" s="17">
        <f>'Pretest Motivasi Belajar'!F46</f>
        <v>2.3414634146341462</v>
      </c>
      <c r="E9" s="17">
        <f>'Postest Motivasi Belajar'!F46</f>
        <v>4.6341463414634143</v>
      </c>
      <c r="F9" s="17">
        <f t="shared" si="0"/>
        <v>0.86238532110091737</v>
      </c>
      <c r="G9" s="13" t="str">
        <f t="shared" si="1"/>
        <v>Tinggi</v>
      </c>
    </row>
    <row r="10" spans="1:7">
      <c r="A10" s="117"/>
      <c r="B10" s="6">
        <v>7</v>
      </c>
      <c r="C10" s="6" t="s">
        <v>82</v>
      </c>
      <c r="D10" s="17">
        <f>'Pretest Motivasi Belajar'!J46</f>
        <v>2.6585365853658538</v>
      </c>
      <c r="E10" s="17">
        <f>'Postest Motivasi Belajar'!J46</f>
        <v>4.1707317073170733</v>
      </c>
      <c r="F10" s="17">
        <f t="shared" si="0"/>
        <v>0.64583333333333337</v>
      </c>
      <c r="G10" s="13" t="str">
        <f t="shared" si="1"/>
        <v>Sedang</v>
      </c>
    </row>
    <row r="11" spans="1:7">
      <c r="A11" s="117"/>
      <c r="B11" s="6">
        <v>10</v>
      </c>
      <c r="C11" s="6" t="s">
        <v>83</v>
      </c>
      <c r="D11" s="17">
        <f>'Pretest Motivasi Belajar'!M46</f>
        <v>2</v>
      </c>
      <c r="E11" s="17">
        <f>'Postest Motivasi Belajar'!M46</f>
        <v>3.6829268292682928</v>
      </c>
      <c r="F11" s="17">
        <f t="shared" si="0"/>
        <v>0.56097560975609762</v>
      </c>
      <c r="G11" s="13" t="str">
        <f t="shared" si="1"/>
        <v>Sedang</v>
      </c>
    </row>
    <row r="12" spans="1:7">
      <c r="A12" s="117"/>
      <c r="B12" s="6">
        <v>15</v>
      </c>
      <c r="C12" s="6" t="s">
        <v>84</v>
      </c>
      <c r="D12" s="17">
        <f>'Pretest Motivasi Belajar'!R46</f>
        <v>2.7073170731707319</v>
      </c>
      <c r="E12" s="17">
        <f>'Postest Motivasi Belajar'!R46</f>
        <v>4.5365853658536581</v>
      </c>
      <c r="F12" s="17">
        <f t="shared" si="0"/>
        <v>0.79787234042553168</v>
      </c>
      <c r="G12" s="13" t="str">
        <f t="shared" si="1"/>
        <v>Tinggi</v>
      </c>
    </row>
    <row r="13" spans="1:7">
      <c r="A13" s="117"/>
      <c r="B13" s="6">
        <v>17</v>
      </c>
      <c r="C13" s="6" t="s">
        <v>134</v>
      </c>
      <c r="D13" s="17">
        <f>'Pretest Motivasi Belajar'!T46</f>
        <v>1.975609756097561</v>
      </c>
      <c r="E13" s="17">
        <f>'Postest Motivasi Belajar'!T46</f>
        <v>4.4390243902439028</v>
      </c>
      <c r="F13" s="17">
        <f t="shared" si="0"/>
        <v>0.81451612903225823</v>
      </c>
      <c r="G13" s="13" t="str">
        <f t="shared" si="1"/>
        <v>Tinggi</v>
      </c>
    </row>
    <row r="14" spans="1:7">
      <c r="A14" s="117"/>
      <c r="B14" s="118" t="s">
        <v>128</v>
      </c>
      <c r="C14" s="118"/>
      <c r="D14" s="77">
        <f>AVERAGE(D9:D13)</f>
        <v>2.3365853658536588</v>
      </c>
      <c r="E14" s="77">
        <f>AVERAGE(E9:E13)</f>
        <v>4.2926829268292677</v>
      </c>
      <c r="F14" s="77">
        <f t="shared" si="0"/>
        <v>0.73443223443223415</v>
      </c>
      <c r="G14" s="78" t="str">
        <f t="shared" si="1"/>
        <v>Tinggi</v>
      </c>
    </row>
    <row r="15" spans="1:7" ht="14.25" customHeight="1">
      <c r="A15" s="117" t="s">
        <v>129</v>
      </c>
      <c r="B15" s="6">
        <v>2</v>
      </c>
      <c r="C15" s="6" t="s">
        <v>135</v>
      </c>
      <c r="D15" s="17">
        <f>'Pretest Motivasi Belajar'!E46</f>
        <v>2.4146341463414633</v>
      </c>
      <c r="E15" s="17">
        <f>'Postest Motivasi Belajar'!E46</f>
        <v>4.0731707317073171</v>
      </c>
      <c r="F15" s="17">
        <f t="shared" si="0"/>
        <v>0.64150943396226423</v>
      </c>
      <c r="G15" s="13" t="str">
        <f t="shared" si="1"/>
        <v>Sedang</v>
      </c>
    </row>
    <row r="16" spans="1:7">
      <c r="A16" s="117"/>
      <c r="B16" s="6">
        <v>11</v>
      </c>
      <c r="C16" s="6" t="s">
        <v>137</v>
      </c>
      <c r="D16" s="17">
        <f>'Pretest Motivasi Belajar'!N46</f>
        <v>2.1219512195121952</v>
      </c>
      <c r="E16" s="17">
        <f>'Postest Motivasi Belajar'!N46</f>
        <v>4.1951219512195124</v>
      </c>
      <c r="F16" s="17">
        <f t="shared" si="0"/>
        <v>0.72033898305084754</v>
      </c>
      <c r="G16" s="13" t="str">
        <f t="shared" si="1"/>
        <v>Tinggi</v>
      </c>
    </row>
    <row r="17" spans="1:7">
      <c r="A17" s="117"/>
      <c r="B17" s="6">
        <v>19</v>
      </c>
      <c r="C17" s="6" t="s">
        <v>138</v>
      </c>
      <c r="D17" s="17">
        <f>'Pretest Motivasi Belajar'!V46</f>
        <v>3.024390243902439</v>
      </c>
      <c r="E17" s="17">
        <f>'Postest Motivasi Belajar'!V46</f>
        <v>4.6341463414634143</v>
      </c>
      <c r="F17" s="17">
        <f t="shared" si="0"/>
        <v>0.81481481481481466</v>
      </c>
      <c r="G17" s="13" t="str">
        <f t="shared" si="1"/>
        <v>Tinggi</v>
      </c>
    </row>
    <row r="18" spans="1:7">
      <c r="A18" s="117"/>
      <c r="B18" s="6">
        <v>23</v>
      </c>
      <c r="C18" s="6" t="s">
        <v>139</v>
      </c>
      <c r="D18" s="17">
        <f>'Pretest Motivasi Belajar'!Z46</f>
        <v>3.3170731707317072</v>
      </c>
      <c r="E18" s="17">
        <f>'Postest Motivasi Belajar'!Z46</f>
        <v>3.2682926829268291</v>
      </c>
      <c r="F18" s="17">
        <f t="shared" si="0"/>
        <v>-2.8985507246376836E-2</v>
      </c>
      <c r="G18" s="13" t="b">
        <f t="shared" si="1"/>
        <v>0</v>
      </c>
    </row>
    <row r="19" spans="1:7">
      <c r="A19" s="117"/>
      <c r="B19" s="6">
        <v>25</v>
      </c>
      <c r="C19" s="6" t="s">
        <v>140</v>
      </c>
      <c r="D19" s="17">
        <f>'Pretest Motivasi Belajar'!AB46</f>
        <v>2.8780487804878048</v>
      </c>
      <c r="E19" s="17">
        <f>'Postest Motivasi Belajar'!AB46</f>
        <v>4.8536585365853657</v>
      </c>
      <c r="F19" s="17">
        <f t="shared" si="0"/>
        <v>0.93103448275862066</v>
      </c>
      <c r="G19" s="13" t="str">
        <f t="shared" si="1"/>
        <v>Tinggi</v>
      </c>
    </row>
    <row r="20" spans="1:7">
      <c r="A20" s="117"/>
      <c r="B20" s="118" t="s">
        <v>129</v>
      </c>
      <c r="C20" s="118"/>
      <c r="D20" s="77">
        <f>AVERAGE(D15:D19)</f>
        <v>2.7512195121951222</v>
      </c>
      <c r="E20" s="77">
        <f>AVERAGE(E15:E19)</f>
        <v>4.204878048780488</v>
      </c>
      <c r="F20" s="77">
        <f t="shared" si="0"/>
        <v>0.64642082429501091</v>
      </c>
      <c r="G20" s="78" t="str">
        <f t="shared" si="1"/>
        <v>Sedang</v>
      </c>
    </row>
    <row r="21" spans="1:7" ht="14.25" customHeight="1">
      <c r="A21" s="117" t="s">
        <v>130</v>
      </c>
      <c r="B21" s="6">
        <v>5</v>
      </c>
      <c r="C21" s="6" t="s">
        <v>85</v>
      </c>
      <c r="D21" s="17">
        <f>'Pretest Motivasi Belajar'!H46</f>
        <v>2.3414634146341462</v>
      </c>
      <c r="E21" s="17">
        <f>'Postest Motivasi Belajar'!H46</f>
        <v>3.8048780487804876</v>
      </c>
      <c r="F21" s="17">
        <f t="shared" si="0"/>
        <v>0.55045871559633019</v>
      </c>
      <c r="G21" s="13" t="str">
        <f t="shared" si="1"/>
        <v>Sedang</v>
      </c>
    </row>
    <row r="22" spans="1:7">
      <c r="A22" s="117"/>
      <c r="B22" s="6">
        <v>8</v>
      </c>
      <c r="C22" s="6" t="s">
        <v>86</v>
      </c>
      <c r="D22" s="17">
        <f>'Pretest Motivasi Belajar'!K46</f>
        <v>2.2682926829268291</v>
      </c>
      <c r="E22" s="17">
        <f>'Postest Motivasi Belajar'!K46</f>
        <v>4.4878048780487809</v>
      </c>
      <c r="F22" s="17">
        <f t="shared" si="0"/>
        <v>0.81250000000000022</v>
      </c>
      <c r="G22" s="13" t="str">
        <f t="shared" si="1"/>
        <v>Tinggi</v>
      </c>
    </row>
    <row r="23" spans="1:7">
      <c r="A23" s="117"/>
      <c r="B23" s="6">
        <v>9</v>
      </c>
      <c r="C23" s="6" t="s">
        <v>87</v>
      </c>
      <c r="D23" s="17">
        <f>'Pretest Motivasi Belajar'!K46</f>
        <v>2.2682926829268291</v>
      </c>
      <c r="E23" s="17">
        <f>'Postest Motivasi Belajar'!K46</f>
        <v>4.4878048780487809</v>
      </c>
      <c r="F23" s="17">
        <f t="shared" si="0"/>
        <v>0.81250000000000022</v>
      </c>
      <c r="G23" s="13" t="str">
        <f t="shared" si="1"/>
        <v>Tinggi</v>
      </c>
    </row>
    <row r="24" spans="1:7">
      <c r="A24" s="117"/>
      <c r="B24" s="6">
        <v>20</v>
      </c>
      <c r="C24" s="6" t="s">
        <v>88</v>
      </c>
      <c r="D24" s="17">
        <f>'Pretest Motivasi Belajar'!W46</f>
        <v>2.3170731707317072</v>
      </c>
      <c r="E24" s="17">
        <f>'Postest Motivasi Belajar'!W46</f>
        <v>4.6829268292682924</v>
      </c>
      <c r="F24" s="17">
        <f t="shared" si="0"/>
        <v>0.88181818181818172</v>
      </c>
      <c r="G24" s="13" t="str">
        <f t="shared" si="1"/>
        <v>Tinggi</v>
      </c>
    </row>
    <row r="25" spans="1:7">
      <c r="A25" s="117"/>
      <c r="B25" s="6">
        <v>26</v>
      </c>
      <c r="C25" s="6" t="s">
        <v>141</v>
      </c>
      <c r="D25" s="17">
        <f>'Pretest Motivasi Belajar'!AC46</f>
        <v>1.5853658536585367</v>
      </c>
      <c r="E25" s="17">
        <f>'Postest Motivasi Belajar'!AC46</f>
        <v>4.1951219512195124</v>
      </c>
      <c r="F25" s="17">
        <f t="shared" si="0"/>
        <v>0.76428571428571435</v>
      </c>
      <c r="G25" s="13" t="str">
        <f t="shared" si="1"/>
        <v>Tinggi</v>
      </c>
    </row>
    <row r="26" spans="1:7">
      <c r="A26" s="117"/>
      <c r="B26" s="119" t="s">
        <v>130</v>
      </c>
      <c r="C26" s="120"/>
      <c r="D26" s="77">
        <f>AVERAGE(D21:D25)</f>
        <v>2.1560975609756095</v>
      </c>
      <c r="E26" s="77">
        <f>AVERAGE(E21:E25)</f>
        <v>4.331707317073171</v>
      </c>
      <c r="F26" s="77">
        <f t="shared" si="0"/>
        <v>0.76500857632933117</v>
      </c>
      <c r="G26" s="78" t="str">
        <f t="shared" si="1"/>
        <v>Tinggi</v>
      </c>
    </row>
    <row r="27" spans="1:7" ht="14.25" customHeight="1">
      <c r="A27" s="117" t="s">
        <v>131</v>
      </c>
      <c r="B27" s="6">
        <v>12</v>
      </c>
      <c r="C27" s="6" t="s">
        <v>89</v>
      </c>
      <c r="D27" s="17">
        <f>'Pretest Motivasi Belajar'!O46</f>
        <v>1.8780487804878048</v>
      </c>
      <c r="E27" s="17">
        <f>'Postest Motivasi Belajar'!O46</f>
        <v>3.3658536585365852</v>
      </c>
      <c r="F27" s="17">
        <f t="shared" si="0"/>
        <v>0.4765625</v>
      </c>
      <c r="G27" s="13" t="str">
        <f t="shared" si="1"/>
        <v>Sedang</v>
      </c>
    </row>
    <row r="28" spans="1:7">
      <c r="A28" s="117"/>
      <c r="B28" s="6">
        <v>21</v>
      </c>
      <c r="C28" s="6" t="s">
        <v>142</v>
      </c>
      <c r="D28" s="17">
        <f>'Pretest Motivasi Belajar'!X46</f>
        <v>2.4634146341463414</v>
      </c>
      <c r="E28" s="17">
        <f>'Postest Motivasi Belajar'!X46</f>
        <v>4.6097560975609753</v>
      </c>
      <c r="F28" s="17">
        <f t="shared" si="0"/>
        <v>0.84615384615384603</v>
      </c>
      <c r="G28" s="13" t="str">
        <f t="shared" si="1"/>
        <v>Tinggi</v>
      </c>
    </row>
    <row r="29" spans="1:7">
      <c r="A29" s="117"/>
      <c r="B29" s="6">
        <v>24</v>
      </c>
      <c r="C29" s="6" t="s">
        <v>143</v>
      </c>
      <c r="D29" s="17">
        <f>'Pretest Motivasi Belajar'!AA46</f>
        <v>2.0731707317073171</v>
      </c>
      <c r="E29" s="17">
        <f>'Postest Motivasi Belajar'!AA46</f>
        <v>2.2682926829268291</v>
      </c>
      <c r="F29" s="17">
        <f t="shared" si="0"/>
        <v>6.6666666666666582E-2</v>
      </c>
      <c r="G29" s="13" t="str">
        <f t="shared" si="1"/>
        <v>Rendah</v>
      </c>
    </row>
    <row r="30" spans="1:7">
      <c r="A30" s="117"/>
      <c r="B30" s="6">
        <v>28</v>
      </c>
      <c r="C30" s="6" t="s">
        <v>146</v>
      </c>
      <c r="D30" s="17">
        <f>'Pretest Motivasi Belajar'!AE46</f>
        <v>3.6341463414634148</v>
      </c>
      <c r="E30" s="17">
        <f>'Postest Motivasi Belajar'!AE46</f>
        <v>2.9</v>
      </c>
      <c r="F30" s="17">
        <f t="shared" si="0"/>
        <v>-0.5375000000000002</v>
      </c>
      <c r="G30" s="13" t="b">
        <f t="shared" si="1"/>
        <v>0</v>
      </c>
    </row>
    <row r="31" spans="1:7">
      <c r="A31" s="117"/>
      <c r="B31" s="6">
        <v>29</v>
      </c>
      <c r="C31" s="6" t="s">
        <v>144</v>
      </c>
      <c r="D31" s="17">
        <f>'Pretest Motivasi Belajar'!AF46</f>
        <v>3.55</v>
      </c>
      <c r="E31" s="17">
        <f>'Postest Motivasi Belajar'!AF46</f>
        <v>3.1219512195121952</v>
      </c>
      <c r="F31" s="17">
        <f t="shared" si="0"/>
        <v>-0.29520605550883072</v>
      </c>
      <c r="G31" s="13" t="b">
        <f t="shared" si="1"/>
        <v>0</v>
      </c>
    </row>
    <row r="32" spans="1:7">
      <c r="A32" s="117"/>
      <c r="B32" s="119" t="s">
        <v>131</v>
      </c>
      <c r="C32" s="120"/>
      <c r="D32" s="77">
        <f>AVERAGE(D27:D31)</f>
        <v>2.7197560975609756</v>
      </c>
      <c r="E32" s="77">
        <f>AVERAGE(E27:E31)</f>
        <v>3.2531707317073169</v>
      </c>
      <c r="F32" s="77">
        <f t="shared" si="0"/>
        <v>0.23392876243448488</v>
      </c>
      <c r="G32" s="78" t="str">
        <f t="shared" si="1"/>
        <v>Rendah</v>
      </c>
    </row>
    <row r="33" spans="1:7" ht="14.25" customHeight="1">
      <c r="A33" s="117" t="s">
        <v>132</v>
      </c>
      <c r="B33" s="6">
        <v>4</v>
      </c>
      <c r="C33" s="6" t="s">
        <v>145</v>
      </c>
      <c r="D33" s="17">
        <f>'Pretest Motivasi Belajar'!G46</f>
        <v>1.7073170731707317</v>
      </c>
      <c r="E33" s="17">
        <f>'Postest Motivasi Belajar'!G46</f>
        <v>4.4390243902439028</v>
      </c>
      <c r="F33" s="17">
        <f t="shared" si="0"/>
        <v>0.82962962962962972</v>
      </c>
      <c r="G33" s="13" t="str">
        <f t="shared" si="1"/>
        <v>Tinggi</v>
      </c>
    </row>
    <row r="34" spans="1:7">
      <c r="A34" s="117"/>
      <c r="B34" s="6">
        <v>6</v>
      </c>
      <c r="C34" s="6" t="s">
        <v>147</v>
      </c>
      <c r="D34" s="17">
        <f>'Pretest Motivasi Belajar'!I46</f>
        <v>2.8536585365853657</v>
      </c>
      <c r="E34" s="17">
        <f>'Postest Motivasi Belajar'!I46</f>
        <v>4.6341463414634143</v>
      </c>
      <c r="F34" s="17">
        <f t="shared" si="0"/>
        <v>0.82954545454545436</v>
      </c>
      <c r="G34" s="13" t="str">
        <f t="shared" si="1"/>
        <v>Tinggi</v>
      </c>
    </row>
    <row r="35" spans="1:7">
      <c r="A35" s="117"/>
      <c r="B35" s="6">
        <v>13</v>
      </c>
      <c r="C35" s="6" t="s">
        <v>90</v>
      </c>
      <c r="D35" s="17">
        <f>'Pretest Motivasi Belajar'!P46</f>
        <v>2.5121951219512195</v>
      </c>
      <c r="E35" s="17">
        <f>'Postest Motivasi Belajar'!P46</f>
        <v>4.2195121951219514</v>
      </c>
      <c r="F35" s="17">
        <f t="shared" si="0"/>
        <v>0.68627450980392168</v>
      </c>
      <c r="G35" s="13" t="str">
        <f t="shared" si="1"/>
        <v>Sedang</v>
      </c>
    </row>
    <row r="36" spans="1:7">
      <c r="A36" s="117"/>
      <c r="B36" s="6">
        <v>14</v>
      </c>
      <c r="C36" s="6" t="s">
        <v>91</v>
      </c>
      <c r="D36" s="17">
        <f>'Pretest Motivasi Belajar'!Q46</f>
        <v>2.1707317073170733</v>
      </c>
      <c r="E36" s="17">
        <f>'Postest Motivasi Belajar'!Q46</f>
        <v>3.9268292682926829</v>
      </c>
      <c r="F36" s="17">
        <f t="shared" si="0"/>
        <v>0.6206896551724137</v>
      </c>
      <c r="G36" s="13" t="str">
        <f t="shared" si="1"/>
        <v>Sedang</v>
      </c>
    </row>
    <row r="37" spans="1:7">
      <c r="A37" s="117"/>
      <c r="B37" s="6">
        <v>18</v>
      </c>
      <c r="C37" s="6" t="s">
        <v>92</v>
      </c>
      <c r="D37" s="17">
        <f>'Pretest Motivasi Belajar'!U46</f>
        <v>2.3170731707317072</v>
      </c>
      <c r="E37" s="17">
        <f>'Postest Motivasi Belajar'!U46</f>
        <v>3.975609756097561</v>
      </c>
      <c r="F37" s="17">
        <f t="shared" si="0"/>
        <v>0.61818181818181817</v>
      </c>
      <c r="G37" s="13" t="str">
        <f t="shared" si="1"/>
        <v>Sedang</v>
      </c>
    </row>
    <row r="38" spans="1:7">
      <c r="A38" s="117"/>
      <c r="B38" s="119" t="s">
        <v>132</v>
      </c>
      <c r="C38" s="120"/>
      <c r="D38" s="77">
        <f>AVERAGE(D33:D37)</f>
        <v>2.3121951219512189</v>
      </c>
      <c r="E38" s="77">
        <f>AVERAGE(E33:E37)</f>
        <v>4.2390243902439027</v>
      </c>
      <c r="F38" s="77">
        <f t="shared" si="0"/>
        <v>0.71687840290381144</v>
      </c>
      <c r="G38" s="78" t="str">
        <f t="shared" si="1"/>
        <v>Tinggi</v>
      </c>
    </row>
  </sheetData>
  <mergeCells count="13">
    <mergeCell ref="A1:G1"/>
    <mergeCell ref="A33:A38"/>
    <mergeCell ref="A27:A32"/>
    <mergeCell ref="A21:A26"/>
    <mergeCell ref="A15:A20"/>
    <mergeCell ref="A3:A8"/>
    <mergeCell ref="A9:A14"/>
    <mergeCell ref="B8:C8"/>
    <mergeCell ref="B14:C14"/>
    <mergeCell ref="B20:C20"/>
    <mergeCell ref="B32:C32"/>
    <mergeCell ref="B26:C26"/>
    <mergeCell ref="B38:C38"/>
  </mergeCells>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dimension ref="A1:N47"/>
  <sheetViews>
    <sheetView workbookViewId="0">
      <selection activeCell="N46" sqref="N46"/>
    </sheetView>
  </sheetViews>
  <sheetFormatPr defaultRowHeight="14.25"/>
  <cols>
    <col min="1" max="1" width="4.42578125" style="31" bestFit="1" customWidth="1"/>
    <col min="2" max="2" width="45.28515625" style="30" bestFit="1" customWidth="1"/>
    <col min="3" max="3" width="5.7109375" style="26" customWidth="1"/>
    <col min="4" max="13" width="4.7109375" style="26" customWidth="1"/>
    <col min="14" max="14" width="12.140625" style="21" bestFit="1" customWidth="1"/>
    <col min="15" max="16384" width="9.140625" style="21"/>
  </cols>
  <sheetData>
    <row r="1" spans="1:14" s="26" customFormat="1" ht="15" customHeight="1">
      <c r="A1" s="104" t="s">
        <v>154</v>
      </c>
      <c r="B1" s="91"/>
      <c r="C1" s="91"/>
      <c r="D1" s="91"/>
      <c r="E1" s="91"/>
      <c r="F1" s="91"/>
      <c r="G1" s="91"/>
      <c r="H1" s="91"/>
      <c r="I1" s="91"/>
      <c r="J1" s="91"/>
      <c r="K1" s="91"/>
      <c r="L1" s="91"/>
      <c r="M1" s="91"/>
      <c r="N1" s="105"/>
    </row>
    <row r="2" spans="1:14" s="26" customFormat="1">
      <c r="A2" s="89" t="s">
        <v>0</v>
      </c>
      <c r="B2" s="89" t="s">
        <v>1</v>
      </c>
      <c r="C2" s="89" t="s">
        <v>93</v>
      </c>
      <c r="D2" s="48">
        <v>1</v>
      </c>
      <c r="E2" s="48">
        <v>2</v>
      </c>
      <c r="F2" s="48">
        <v>3</v>
      </c>
      <c r="G2" s="48">
        <v>4</v>
      </c>
      <c r="H2" s="48">
        <v>5</v>
      </c>
      <c r="I2" s="48">
        <v>6</v>
      </c>
      <c r="J2" s="48">
        <v>7</v>
      </c>
      <c r="K2" s="48">
        <v>8</v>
      </c>
      <c r="L2" s="48">
        <v>9</v>
      </c>
      <c r="M2" s="48">
        <v>10</v>
      </c>
      <c r="N2" s="99" t="s">
        <v>2</v>
      </c>
    </row>
    <row r="3" spans="1:14" s="26" customFormat="1">
      <c r="A3" s="90"/>
      <c r="B3" s="90"/>
      <c r="C3" s="90"/>
      <c r="D3" s="48" t="s">
        <v>4</v>
      </c>
      <c r="E3" s="48" t="s">
        <v>4</v>
      </c>
      <c r="F3" s="48" t="s">
        <v>4</v>
      </c>
      <c r="G3" s="48" t="s">
        <v>4</v>
      </c>
      <c r="H3" s="48" t="s">
        <v>4</v>
      </c>
      <c r="I3" s="48" t="s">
        <v>4</v>
      </c>
      <c r="J3" s="48" t="s">
        <v>4</v>
      </c>
      <c r="K3" s="48" t="s">
        <v>4</v>
      </c>
      <c r="L3" s="48" t="s">
        <v>4</v>
      </c>
      <c r="M3" s="48" t="s">
        <v>4</v>
      </c>
      <c r="N3" s="100"/>
    </row>
    <row r="4" spans="1:14">
      <c r="A4" s="18">
        <f>'Data Sampel'!A4</f>
        <v>1</v>
      </c>
      <c r="B4" s="6" t="str">
        <f>'Data Sampel'!B4</f>
        <v>Ahmad Mawahib Bayhaqi</v>
      </c>
      <c r="C4" s="28">
        <v>1</v>
      </c>
      <c r="D4" s="28">
        <v>2</v>
      </c>
      <c r="E4" s="28">
        <v>2</v>
      </c>
      <c r="F4" s="28">
        <v>2</v>
      </c>
      <c r="G4" s="28">
        <v>2</v>
      </c>
      <c r="H4" s="28">
        <v>2</v>
      </c>
      <c r="I4" s="28">
        <v>2</v>
      </c>
      <c r="J4" s="28">
        <v>2</v>
      </c>
      <c r="K4" s="28">
        <v>2</v>
      </c>
      <c r="L4" s="28">
        <v>2</v>
      </c>
      <c r="M4" s="28">
        <v>2</v>
      </c>
      <c r="N4" s="28">
        <f t="shared" ref="N4:N44" si="0">SUM(D4:M4)</f>
        <v>20</v>
      </c>
    </row>
    <row r="5" spans="1:14">
      <c r="A5" s="18">
        <f>'Data Sampel'!A5</f>
        <v>2</v>
      </c>
      <c r="B5" s="6" t="str">
        <f>'Data Sampel'!B5</f>
        <v>Adimul Farhi</v>
      </c>
      <c r="C5" s="28">
        <v>1</v>
      </c>
      <c r="D5" s="28">
        <v>2</v>
      </c>
      <c r="E5" s="28">
        <v>2</v>
      </c>
      <c r="F5" s="28">
        <v>2</v>
      </c>
      <c r="G5" s="28">
        <v>2</v>
      </c>
      <c r="H5" s="28">
        <v>2</v>
      </c>
      <c r="I5" s="28">
        <v>2</v>
      </c>
      <c r="J5" s="28">
        <v>2</v>
      </c>
      <c r="K5" s="28">
        <v>2</v>
      </c>
      <c r="L5" s="28">
        <v>2</v>
      </c>
      <c r="M5" s="28">
        <v>2</v>
      </c>
      <c r="N5" s="28">
        <f t="shared" si="0"/>
        <v>20</v>
      </c>
    </row>
    <row r="6" spans="1:14">
      <c r="A6" s="18">
        <f>'Data Sampel'!A6</f>
        <v>3</v>
      </c>
      <c r="B6" s="6" t="str">
        <f>'Data Sampel'!B6</f>
        <v>Artha Nicgara Bella Wijaya</v>
      </c>
      <c r="C6" s="28">
        <v>1</v>
      </c>
      <c r="D6" s="28">
        <v>2</v>
      </c>
      <c r="E6" s="28">
        <v>2</v>
      </c>
      <c r="F6" s="28">
        <v>2</v>
      </c>
      <c r="G6" s="28">
        <v>2</v>
      </c>
      <c r="H6" s="28">
        <v>2</v>
      </c>
      <c r="I6" s="28">
        <v>2</v>
      </c>
      <c r="J6" s="28">
        <v>2</v>
      </c>
      <c r="K6" s="28">
        <v>2</v>
      </c>
      <c r="L6" s="28">
        <v>2</v>
      </c>
      <c r="M6" s="28">
        <v>2</v>
      </c>
      <c r="N6" s="28">
        <f t="shared" si="0"/>
        <v>20</v>
      </c>
    </row>
    <row r="7" spans="1:14">
      <c r="A7" s="18">
        <f>'Data Sampel'!A7</f>
        <v>4</v>
      </c>
      <c r="B7" s="6" t="str">
        <f>'Data Sampel'!B7</f>
        <v>Akbar Arrahman</v>
      </c>
      <c r="C7" s="28">
        <v>1</v>
      </c>
      <c r="D7" s="28">
        <v>2</v>
      </c>
      <c r="E7" s="28">
        <v>2</v>
      </c>
      <c r="F7" s="28">
        <v>2</v>
      </c>
      <c r="G7" s="28">
        <v>2</v>
      </c>
      <c r="H7" s="28">
        <v>2</v>
      </c>
      <c r="I7" s="28">
        <v>2</v>
      </c>
      <c r="J7" s="28">
        <v>2</v>
      </c>
      <c r="K7" s="28">
        <v>2</v>
      </c>
      <c r="L7" s="28">
        <v>2</v>
      </c>
      <c r="M7" s="28">
        <v>2</v>
      </c>
      <c r="N7" s="28">
        <f t="shared" si="0"/>
        <v>20</v>
      </c>
    </row>
    <row r="8" spans="1:14">
      <c r="A8" s="18">
        <f>'Data Sampel'!A8</f>
        <v>5</v>
      </c>
      <c r="B8" s="6" t="str">
        <f>'Data Sampel'!B8</f>
        <v>Alfi  Bintang Manunggal</v>
      </c>
      <c r="C8" s="28">
        <v>1</v>
      </c>
      <c r="D8" s="28">
        <v>2</v>
      </c>
      <c r="E8" s="28">
        <v>2</v>
      </c>
      <c r="F8" s="28">
        <v>4</v>
      </c>
      <c r="G8" s="28">
        <v>6</v>
      </c>
      <c r="H8" s="28">
        <v>2</v>
      </c>
      <c r="I8" s="28">
        <v>2</v>
      </c>
      <c r="J8" s="28">
        <v>2</v>
      </c>
      <c r="K8" s="28">
        <v>2</v>
      </c>
      <c r="L8" s="28">
        <v>2</v>
      </c>
      <c r="M8" s="28">
        <v>2</v>
      </c>
      <c r="N8" s="28">
        <f t="shared" si="0"/>
        <v>26</v>
      </c>
    </row>
    <row r="9" spans="1:14">
      <c r="A9" s="18">
        <f>'Data Sampel'!A9</f>
        <v>6</v>
      </c>
      <c r="B9" s="6" t="str">
        <f>'Data Sampel'!B9</f>
        <v>Amsharul Khusnaini</v>
      </c>
      <c r="C9" s="28">
        <v>1</v>
      </c>
      <c r="D9" s="28">
        <v>10</v>
      </c>
      <c r="E9" s="28">
        <v>10</v>
      </c>
      <c r="F9" s="28">
        <v>10</v>
      </c>
      <c r="G9" s="28">
        <v>8</v>
      </c>
      <c r="H9" s="28">
        <v>8</v>
      </c>
      <c r="I9" s="28">
        <v>8</v>
      </c>
      <c r="J9" s="28">
        <v>2</v>
      </c>
      <c r="K9" s="28">
        <v>4</v>
      </c>
      <c r="L9" s="28">
        <v>6</v>
      </c>
      <c r="M9" s="28">
        <v>2</v>
      </c>
      <c r="N9" s="28">
        <f t="shared" si="0"/>
        <v>68</v>
      </c>
    </row>
    <row r="10" spans="1:14">
      <c r="A10" s="18">
        <f>'Data Sampel'!A10</f>
        <v>7</v>
      </c>
      <c r="B10" s="6" t="str">
        <f>'Data Sampel'!B10</f>
        <v>Intan Muhammad Nurmansyah</v>
      </c>
      <c r="C10" s="28">
        <v>1</v>
      </c>
      <c r="D10" s="28">
        <v>8</v>
      </c>
      <c r="E10" s="28">
        <v>10</v>
      </c>
      <c r="F10" s="28">
        <v>2</v>
      </c>
      <c r="G10" s="28">
        <v>8</v>
      </c>
      <c r="H10" s="28">
        <v>2</v>
      </c>
      <c r="I10" s="28">
        <v>6</v>
      </c>
      <c r="J10" s="28">
        <v>2</v>
      </c>
      <c r="K10" s="28">
        <v>2</v>
      </c>
      <c r="L10" s="28">
        <v>6</v>
      </c>
      <c r="M10" s="28">
        <v>2</v>
      </c>
      <c r="N10" s="28">
        <f t="shared" si="0"/>
        <v>48</v>
      </c>
    </row>
    <row r="11" spans="1:14">
      <c r="A11" s="18">
        <f>'Data Sampel'!A11</f>
        <v>8</v>
      </c>
      <c r="B11" s="6" t="str">
        <f>'Data Sampel'!B11</f>
        <v>Ahmad Muzacky Zaenul Mufid</v>
      </c>
      <c r="C11" s="28">
        <v>1</v>
      </c>
      <c r="D11" s="28">
        <v>4</v>
      </c>
      <c r="E11" s="28">
        <v>10</v>
      </c>
      <c r="F11" s="28">
        <v>2</v>
      </c>
      <c r="G11" s="28">
        <v>8</v>
      </c>
      <c r="H11" s="28">
        <v>10</v>
      </c>
      <c r="I11" s="28">
        <v>4</v>
      </c>
      <c r="J11" s="28">
        <v>2</v>
      </c>
      <c r="K11" s="28">
        <v>6</v>
      </c>
      <c r="L11" s="28">
        <v>4</v>
      </c>
      <c r="M11" s="28">
        <v>2</v>
      </c>
      <c r="N11" s="28">
        <f t="shared" si="0"/>
        <v>52</v>
      </c>
    </row>
    <row r="12" spans="1:14">
      <c r="A12" s="18">
        <f>'Data Sampel'!A12</f>
        <v>9</v>
      </c>
      <c r="B12" s="6" t="str">
        <f>'Data Sampel'!B12</f>
        <v>Arju Naja Taufiqur Rohman</v>
      </c>
      <c r="C12" s="28">
        <v>1</v>
      </c>
      <c r="D12" s="28">
        <v>2</v>
      </c>
      <c r="E12" s="28">
        <v>10</v>
      </c>
      <c r="F12" s="28">
        <v>2</v>
      </c>
      <c r="G12" s="28">
        <v>2</v>
      </c>
      <c r="H12" s="28">
        <v>2</v>
      </c>
      <c r="I12" s="28">
        <v>2</v>
      </c>
      <c r="J12" s="28">
        <v>2</v>
      </c>
      <c r="K12" s="28">
        <v>2</v>
      </c>
      <c r="L12" s="28">
        <v>2</v>
      </c>
      <c r="M12" s="28">
        <v>2</v>
      </c>
      <c r="N12" s="28">
        <f t="shared" si="0"/>
        <v>28</v>
      </c>
    </row>
    <row r="13" spans="1:14">
      <c r="A13" s="18">
        <f>'Data Sampel'!A13</f>
        <v>10</v>
      </c>
      <c r="B13" s="6" t="str">
        <f>'Data Sampel'!B13</f>
        <v>Aldiansyah Kharisma Putra</v>
      </c>
      <c r="C13" s="28">
        <v>1</v>
      </c>
      <c r="D13" s="28">
        <v>2</v>
      </c>
      <c r="E13" s="28">
        <v>2</v>
      </c>
      <c r="F13" s="28">
        <v>2</v>
      </c>
      <c r="G13" s="28">
        <v>2</v>
      </c>
      <c r="H13" s="28">
        <v>2</v>
      </c>
      <c r="I13" s="28">
        <v>2</v>
      </c>
      <c r="J13" s="28">
        <v>2</v>
      </c>
      <c r="K13" s="28">
        <v>2</v>
      </c>
      <c r="L13" s="28">
        <v>2</v>
      </c>
      <c r="M13" s="28">
        <v>2</v>
      </c>
      <c r="N13" s="28">
        <f t="shared" si="0"/>
        <v>20</v>
      </c>
    </row>
    <row r="14" spans="1:14">
      <c r="A14" s="18">
        <f>'Data Sampel'!A14</f>
        <v>11</v>
      </c>
      <c r="B14" s="6" t="str">
        <f>'Data Sampel'!B14</f>
        <v>Bagas Eka Adi Saputra</v>
      </c>
      <c r="C14" s="28">
        <v>1</v>
      </c>
      <c r="D14" s="28">
        <v>2</v>
      </c>
      <c r="E14" s="28">
        <v>2</v>
      </c>
      <c r="F14" s="28">
        <v>2</v>
      </c>
      <c r="G14" s="28">
        <v>2</v>
      </c>
      <c r="H14" s="28">
        <v>2</v>
      </c>
      <c r="I14" s="28">
        <v>2</v>
      </c>
      <c r="J14" s="28">
        <v>2</v>
      </c>
      <c r="K14" s="28">
        <v>2</v>
      </c>
      <c r="L14" s="28">
        <v>2</v>
      </c>
      <c r="M14" s="28">
        <v>2</v>
      </c>
      <c r="N14" s="28">
        <f t="shared" si="0"/>
        <v>20</v>
      </c>
    </row>
    <row r="15" spans="1:14">
      <c r="A15" s="18">
        <f>'Data Sampel'!A15</f>
        <v>12</v>
      </c>
      <c r="B15" s="6" t="str">
        <f>'Data Sampel'!B15</f>
        <v>Haqqi Alhabsyi</v>
      </c>
      <c r="C15" s="28">
        <v>1</v>
      </c>
      <c r="D15" s="28">
        <v>2</v>
      </c>
      <c r="E15" s="28">
        <v>2</v>
      </c>
      <c r="F15" s="28">
        <v>2</v>
      </c>
      <c r="G15" s="28">
        <v>2</v>
      </c>
      <c r="H15" s="28">
        <v>2</v>
      </c>
      <c r="I15" s="28">
        <v>2</v>
      </c>
      <c r="J15" s="28">
        <v>2</v>
      </c>
      <c r="K15" s="28">
        <v>2</v>
      </c>
      <c r="L15" s="28">
        <v>2</v>
      </c>
      <c r="M15" s="28">
        <v>2</v>
      </c>
      <c r="N15" s="28">
        <f t="shared" si="0"/>
        <v>20</v>
      </c>
    </row>
    <row r="16" spans="1:14">
      <c r="A16" s="18">
        <f>'Data Sampel'!A16</f>
        <v>13</v>
      </c>
      <c r="B16" s="6" t="str">
        <f>'Data Sampel'!B16</f>
        <v xml:space="preserve">Rizqi Fachrizal </v>
      </c>
      <c r="C16" s="28">
        <v>1</v>
      </c>
      <c r="D16" s="28">
        <v>2</v>
      </c>
      <c r="E16" s="28">
        <v>2</v>
      </c>
      <c r="F16" s="28">
        <v>2</v>
      </c>
      <c r="G16" s="28">
        <v>2</v>
      </c>
      <c r="H16" s="28">
        <v>2</v>
      </c>
      <c r="I16" s="28">
        <v>2</v>
      </c>
      <c r="J16" s="28">
        <v>2</v>
      </c>
      <c r="K16" s="28">
        <v>2</v>
      </c>
      <c r="L16" s="28">
        <v>2</v>
      </c>
      <c r="M16" s="28">
        <v>2</v>
      </c>
      <c r="N16" s="28">
        <f t="shared" si="0"/>
        <v>20</v>
      </c>
    </row>
    <row r="17" spans="1:14">
      <c r="A17" s="18">
        <f>'Data Sampel'!A17</f>
        <v>14</v>
      </c>
      <c r="B17" s="6" t="str">
        <f>'Data Sampel'!B17</f>
        <v>Syarif Hidayatulloh</v>
      </c>
      <c r="C17" s="28">
        <v>1</v>
      </c>
      <c r="D17" s="28">
        <v>2</v>
      </c>
      <c r="E17" s="28">
        <v>2</v>
      </c>
      <c r="F17" s="28">
        <v>2</v>
      </c>
      <c r="G17" s="28">
        <v>2</v>
      </c>
      <c r="H17" s="28">
        <v>2</v>
      </c>
      <c r="I17" s="28">
        <v>2</v>
      </c>
      <c r="J17" s="28">
        <v>2</v>
      </c>
      <c r="K17" s="28">
        <v>2</v>
      </c>
      <c r="L17" s="28">
        <v>2</v>
      </c>
      <c r="M17" s="28">
        <v>2</v>
      </c>
      <c r="N17" s="28">
        <f t="shared" si="0"/>
        <v>20</v>
      </c>
    </row>
    <row r="18" spans="1:14">
      <c r="A18" s="18">
        <f>'Data Sampel'!A18</f>
        <v>15</v>
      </c>
      <c r="B18" s="6" t="str">
        <f>'Data Sampel'!B18</f>
        <v>Abdullah Zaini</v>
      </c>
      <c r="C18" s="28">
        <v>1</v>
      </c>
      <c r="D18" s="28">
        <v>2</v>
      </c>
      <c r="E18" s="28">
        <v>2</v>
      </c>
      <c r="F18" s="28">
        <v>2</v>
      </c>
      <c r="G18" s="28">
        <v>2</v>
      </c>
      <c r="H18" s="28">
        <v>2</v>
      </c>
      <c r="I18" s="28">
        <v>2</v>
      </c>
      <c r="J18" s="28">
        <v>2</v>
      </c>
      <c r="K18" s="28">
        <v>2</v>
      </c>
      <c r="L18" s="28">
        <v>2</v>
      </c>
      <c r="M18" s="28">
        <v>2</v>
      </c>
      <c r="N18" s="28">
        <f t="shared" si="0"/>
        <v>20</v>
      </c>
    </row>
    <row r="19" spans="1:14">
      <c r="A19" s="18">
        <f>'Data Sampel'!A19</f>
        <v>16</v>
      </c>
      <c r="B19" s="6" t="str">
        <f>'Data Sampel'!B19</f>
        <v>Abdullah Alwy</v>
      </c>
      <c r="C19" s="28">
        <v>1</v>
      </c>
      <c r="D19" s="28">
        <v>2</v>
      </c>
      <c r="E19" s="28">
        <v>2</v>
      </c>
      <c r="F19" s="28">
        <v>2</v>
      </c>
      <c r="G19" s="28">
        <v>8</v>
      </c>
      <c r="H19" s="28">
        <v>2</v>
      </c>
      <c r="I19" s="28">
        <v>2</v>
      </c>
      <c r="J19" s="28">
        <v>2</v>
      </c>
      <c r="K19" s="28">
        <v>2</v>
      </c>
      <c r="L19" s="28">
        <v>2</v>
      </c>
      <c r="M19" s="28">
        <v>2</v>
      </c>
      <c r="N19" s="28">
        <f t="shared" si="0"/>
        <v>26</v>
      </c>
    </row>
    <row r="20" spans="1:14">
      <c r="A20" s="18">
        <f>'Data Sampel'!A20</f>
        <v>17</v>
      </c>
      <c r="B20" s="6" t="str">
        <f>'Data Sampel'!B20</f>
        <v>Abdullah Muhammad Syafi`i</v>
      </c>
      <c r="C20" s="28">
        <v>1</v>
      </c>
      <c r="D20" s="28">
        <v>2</v>
      </c>
      <c r="E20" s="28">
        <v>2</v>
      </c>
      <c r="F20" s="28">
        <v>2</v>
      </c>
      <c r="G20" s="28">
        <v>2</v>
      </c>
      <c r="H20" s="28">
        <v>2</v>
      </c>
      <c r="I20" s="28">
        <v>2</v>
      </c>
      <c r="J20" s="28">
        <v>2</v>
      </c>
      <c r="K20" s="28">
        <v>2</v>
      </c>
      <c r="L20" s="28">
        <v>2</v>
      </c>
      <c r="M20" s="28">
        <v>2</v>
      </c>
      <c r="N20" s="28">
        <f t="shared" si="0"/>
        <v>20</v>
      </c>
    </row>
    <row r="21" spans="1:14">
      <c r="A21" s="18">
        <f>'Data Sampel'!A21</f>
        <v>18</v>
      </c>
      <c r="B21" s="6" t="str">
        <f>'Data Sampel'!B21</f>
        <v>Abdullah Noor Husein</v>
      </c>
      <c r="C21" s="28">
        <v>1</v>
      </c>
      <c r="D21" s="28">
        <v>2</v>
      </c>
      <c r="E21" s="28">
        <v>2</v>
      </c>
      <c r="F21" s="28">
        <v>2</v>
      </c>
      <c r="G21" s="28">
        <v>2</v>
      </c>
      <c r="H21" s="28">
        <v>2</v>
      </c>
      <c r="I21" s="28">
        <v>2</v>
      </c>
      <c r="J21" s="28">
        <v>2</v>
      </c>
      <c r="K21" s="28">
        <v>2</v>
      </c>
      <c r="L21" s="28">
        <v>2</v>
      </c>
      <c r="M21" s="28">
        <v>2</v>
      </c>
      <c r="N21" s="28">
        <f t="shared" si="0"/>
        <v>20</v>
      </c>
    </row>
    <row r="22" spans="1:14">
      <c r="A22" s="18">
        <f>'Data Sampel'!A22</f>
        <v>19</v>
      </c>
      <c r="B22" s="6" t="str">
        <f>'Data Sampel'!B22</f>
        <v>Athallah Akram Falah</v>
      </c>
      <c r="C22" s="28">
        <v>1</v>
      </c>
      <c r="D22" s="28">
        <v>4</v>
      </c>
      <c r="E22" s="28">
        <v>2</v>
      </c>
      <c r="F22" s="28">
        <v>2</v>
      </c>
      <c r="G22" s="28">
        <v>2</v>
      </c>
      <c r="H22" s="28">
        <v>2</v>
      </c>
      <c r="I22" s="28">
        <v>2</v>
      </c>
      <c r="J22" s="28">
        <v>2</v>
      </c>
      <c r="K22" s="28">
        <v>2</v>
      </c>
      <c r="L22" s="28">
        <v>2</v>
      </c>
      <c r="M22" s="28">
        <v>2</v>
      </c>
      <c r="N22" s="28">
        <f t="shared" si="0"/>
        <v>22</v>
      </c>
    </row>
    <row r="23" spans="1:14">
      <c r="A23" s="18">
        <f>'Data Sampel'!A23</f>
        <v>20</v>
      </c>
      <c r="B23" s="6" t="str">
        <f>'Data Sampel'!B23</f>
        <v>Lukman Ade Nugroho</v>
      </c>
      <c r="C23" s="28">
        <v>1</v>
      </c>
      <c r="D23" s="28">
        <v>2</v>
      </c>
      <c r="E23" s="28">
        <v>2</v>
      </c>
      <c r="F23" s="28">
        <v>2</v>
      </c>
      <c r="G23" s="28">
        <v>2</v>
      </c>
      <c r="H23" s="28">
        <v>2</v>
      </c>
      <c r="I23" s="28">
        <v>2</v>
      </c>
      <c r="J23" s="28">
        <v>2</v>
      </c>
      <c r="K23" s="28">
        <v>2</v>
      </c>
      <c r="L23" s="28">
        <v>2</v>
      </c>
      <c r="M23" s="28">
        <v>2</v>
      </c>
      <c r="N23" s="28">
        <f t="shared" si="0"/>
        <v>20</v>
      </c>
    </row>
    <row r="24" spans="1:14">
      <c r="A24" s="18">
        <f>'Data Sampel'!A24</f>
        <v>21</v>
      </c>
      <c r="B24" s="6" t="str">
        <f>'Data Sampel'!B24</f>
        <v>Muhammad Atibbaul Muna</v>
      </c>
      <c r="C24" s="28">
        <v>1</v>
      </c>
      <c r="D24" s="28">
        <v>2</v>
      </c>
      <c r="E24" s="28">
        <v>2</v>
      </c>
      <c r="F24" s="28">
        <v>2</v>
      </c>
      <c r="G24" s="28">
        <v>2</v>
      </c>
      <c r="H24" s="28">
        <v>2</v>
      </c>
      <c r="I24" s="28">
        <v>2</v>
      </c>
      <c r="J24" s="28">
        <v>2</v>
      </c>
      <c r="K24" s="28">
        <v>2</v>
      </c>
      <c r="L24" s="28">
        <v>2</v>
      </c>
      <c r="M24" s="28">
        <v>2</v>
      </c>
      <c r="N24" s="28">
        <f t="shared" si="0"/>
        <v>20</v>
      </c>
    </row>
    <row r="25" spans="1:14">
      <c r="A25" s="18">
        <f>'Data Sampel'!A25</f>
        <v>22</v>
      </c>
      <c r="B25" s="6" t="str">
        <f>'Data Sampel'!B25</f>
        <v>Muhammad Ahyad Adzkiya</v>
      </c>
      <c r="C25" s="28">
        <v>1</v>
      </c>
      <c r="D25" s="28">
        <v>2</v>
      </c>
      <c r="E25" s="28">
        <v>10</v>
      </c>
      <c r="F25" s="28">
        <v>2</v>
      </c>
      <c r="G25" s="28">
        <v>2</v>
      </c>
      <c r="H25" s="28">
        <v>2</v>
      </c>
      <c r="I25" s="28">
        <v>8</v>
      </c>
      <c r="J25" s="28">
        <v>4</v>
      </c>
      <c r="K25" s="28">
        <v>4</v>
      </c>
      <c r="L25" s="28">
        <v>2</v>
      </c>
      <c r="M25" s="28">
        <v>2</v>
      </c>
      <c r="N25" s="28">
        <f t="shared" si="0"/>
        <v>38</v>
      </c>
    </row>
    <row r="26" spans="1:14">
      <c r="A26" s="18">
        <f>'Data Sampel'!A26</f>
        <v>23</v>
      </c>
      <c r="B26" s="6" t="str">
        <f>'Data Sampel'!B26</f>
        <v>Muhammad Bakhrul Ilmi Haryoko</v>
      </c>
      <c r="C26" s="28">
        <v>1</v>
      </c>
      <c r="D26" s="28">
        <v>2</v>
      </c>
      <c r="E26" s="28">
        <v>8</v>
      </c>
      <c r="F26" s="28">
        <v>2</v>
      </c>
      <c r="G26" s="28">
        <v>8</v>
      </c>
      <c r="H26" s="28">
        <v>2</v>
      </c>
      <c r="I26" s="28">
        <v>10</v>
      </c>
      <c r="J26" s="28">
        <v>10</v>
      </c>
      <c r="K26" s="28">
        <v>4</v>
      </c>
      <c r="L26" s="28">
        <v>2</v>
      </c>
      <c r="M26" s="28">
        <v>6</v>
      </c>
      <c r="N26" s="28">
        <f t="shared" si="0"/>
        <v>54</v>
      </c>
    </row>
    <row r="27" spans="1:14">
      <c r="A27" s="18">
        <f>'Data Sampel'!A27</f>
        <v>24</v>
      </c>
      <c r="B27" s="6" t="str">
        <f>'Data Sampel'!B27</f>
        <v>Muhammad Khoirul Falahus Shufa</v>
      </c>
      <c r="C27" s="28">
        <v>1</v>
      </c>
      <c r="D27" s="28">
        <v>2</v>
      </c>
      <c r="E27" s="28">
        <v>6</v>
      </c>
      <c r="F27" s="28">
        <v>2</v>
      </c>
      <c r="G27" s="28">
        <v>8</v>
      </c>
      <c r="H27" s="28">
        <v>8</v>
      </c>
      <c r="I27" s="28">
        <v>2</v>
      </c>
      <c r="J27" s="28">
        <v>2</v>
      </c>
      <c r="K27" s="28">
        <v>2</v>
      </c>
      <c r="L27" s="28">
        <v>6</v>
      </c>
      <c r="M27" s="28">
        <v>2</v>
      </c>
      <c r="N27" s="28">
        <f t="shared" si="0"/>
        <v>40</v>
      </c>
    </row>
    <row r="28" spans="1:14">
      <c r="A28" s="18">
        <f>'Data Sampel'!A28</f>
        <v>25</v>
      </c>
      <c r="B28" s="6" t="str">
        <f>'Data Sampel'!B28</f>
        <v>Muhammad Khoiril Falahis Shufi</v>
      </c>
      <c r="C28" s="28">
        <v>1</v>
      </c>
      <c r="D28" s="28">
        <v>2</v>
      </c>
      <c r="E28" s="28">
        <v>6</v>
      </c>
      <c r="F28" s="28">
        <v>2</v>
      </c>
      <c r="G28" s="28">
        <v>6</v>
      </c>
      <c r="H28" s="28">
        <v>2</v>
      </c>
      <c r="I28" s="28">
        <v>2</v>
      </c>
      <c r="J28" s="28">
        <v>2</v>
      </c>
      <c r="K28" s="28">
        <v>2</v>
      </c>
      <c r="L28" s="28">
        <v>2</v>
      </c>
      <c r="M28" s="28">
        <v>2</v>
      </c>
      <c r="N28" s="28">
        <f t="shared" si="0"/>
        <v>28</v>
      </c>
    </row>
    <row r="29" spans="1:14">
      <c r="A29" s="18">
        <f>'Data Sampel'!A29</f>
        <v>26</v>
      </c>
      <c r="B29" s="6" t="str">
        <f>'Data Sampel'!B29</f>
        <v>Muhammad Roqy Haikal</v>
      </c>
      <c r="C29" s="28">
        <v>1</v>
      </c>
      <c r="D29" s="28">
        <v>8</v>
      </c>
      <c r="E29" s="28">
        <v>8</v>
      </c>
      <c r="F29" s="28">
        <v>2</v>
      </c>
      <c r="G29" s="28">
        <v>8</v>
      </c>
      <c r="H29" s="28">
        <v>2</v>
      </c>
      <c r="I29" s="28">
        <v>2</v>
      </c>
      <c r="J29" s="28">
        <v>4</v>
      </c>
      <c r="K29" s="28">
        <v>4</v>
      </c>
      <c r="L29" s="28">
        <v>2</v>
      </c>
      <c r="M29" s="28">
        <v>2</v>
      </c>
      <c r="N29" s="28">
        <f t="shared" si="0"/>
        <v>42</v>
      </c>
    </row>
    <row r="30" spans="1:14">
      <c r="A30" s="18">
        <f>'Data Sampel'!A30</f>
        <v>27</v>
      </c>
      <c r="B30" s="6" t="str">
        <f>'Data Sampel'!B30</f>
        <v>Muhammad Rif'an Fadli Machsun</v>
      </c>
      <c r="C30" s="28">
        <v>1</v>
      </c>
      <c r="D30" s="28">
        <v>8</v>
      </c>
      <c r="E30" s="28">
        <v>2</v>
      </c>
      <c r="F30" s="28">
        <v>2</v>
      </c>
      <c r="G30" s="28">
        <v>6</v>
      </c>
      <c r="H30" s="28">
        <v>2</v>
      </c>
      <c r="I30" s="28">
        <v>2</v>
      </c>
      <c r="J30" s="28">
        <v>10</v>
      </c>
      <c r="K30" s="28">
        <v>2</v>
      </c>
      <c r="L30" s="28">
        <v>2</v>
      </c>
      <c r="M30" s="28">
        <v>2</v>
      </c>
      <c r="N30" s="28">
        <f t="shared" si="0"/>
        <v>38</v>
      </c>
    </row>
    <row r="31" spans="1:14">
      <c r="A31" s="18">
        <f>'Data Sampel'!A31</f>
        <v>28</v>
      </c>
      <c r="B31" s="6" t="str">
        <f>'Data Sampel'!B31</f>
        <v>Muhammad Rafif Fawwaz</v>
      </c>
      <c r="C31" s="28">
        <v>1</v>
      </c>
      <c r="D31" s="28">
        <v>2</v>
      </c>
      <c r="E31" s="28">
        <v>10</v>
      </c>
      <c r="F31" s="28">
        <v>8</v>
      </c>
      <c r="G31" s="28">
        <v>10</v>
      </c>
      <c r="H31" s="28">
        <v>2</v>
      </c>
      <c r="I31" s="28" t="s">
        <v>12</v>
      </c>
      <c r="J31" s="28">
        <v>2</v>
      </c>
      <c r="K31" s="28">
        <v>10</v>
      </c>
      <c r="L31" s="28">
        <v>6</v>
      </c>
      <c r="M31" s="28">
        <v>4</v>
      </c>
      <c r="N31" s="28">
        <f t="shared" si="0"/>
        <v>54</v>
      </c>
    </row>
    <row r="32" spans="1:14">
      <c r="A32" s="18">
        <f>'Data Sampel'!A32</f>
        <v>29</v>
      </c>
      <c r="B32" s="6" t="str">
        <f>'Data Sampel'!B32</f>
        <v xml:space="preserve">Mohammad Reihan Alfransyah </v>
      </c>
      <c r="C32" s="28">
        <v>1</v>
      </c>
      <c r="D32" s="28">
        <v>4</v>
      </c>
      <c r="E32" s="28">
        <v>10</v>
      </c>
      <c r="F32" s="28">
        <v>6</v>
      </c>
      <c r="G32" s="28">
        <v>10</v>
      </c>
      <c r="H32" s="28">
        <v>8</v>
      </c>
      <c r="I32" s="28">
        <v>6</v>
      </c>
      <c r="J32" s="28">
        <v>2</v>
      </c>
      <c r="K32" s="28">
        <v>4</v>
      </c>
      <c r="L32" s="28">
        <v>6</v>
      </c>
      <c r="M32" s="28">
        <v>8</v>
      </c>
      <c r="N32" s="28">
        <f t="shared" si="0"/>
        <v>64</v>
      </c>
    </row>
    <row r="33" spans="1:14">
      <c r="A33" s="18">
        <f>'Data Sampel'!A33</f>
        <v>30</v>
      </c>
      <c r="B33" s="6" t="str">
        <f>'Data Sampel'!B33</f>
        <v>Muhammad Sabiq Abjady</v>
      </c>
      <c r="C33" s="28">
        <v>1</v>
      </c>
      <c r="D33" s="28">
        <v>2</v>
      </c>
      <c r="E33" s="28">
        <v>6</v>
      </c>
      <c r="F33" s="28">
        <v>4</v>
      </c>
      <c r="G33" s="28">
        <v>6</v>
      </c>
      <c r="H33" s="28">
        <v>2</v>
      </c>
      <c r="I33" s="28">
        <v>2</v>
      </c>
      <c r="J33" s="28">
        <v>2</v>
      </c>
      <c r="K33" s="28">
        <v>4</v>
      </c>
      <c r="L33" s="28">
        <v>2</v>
      </c>
      <c r="M33" s="28">
        <v>2</v>
      </c>
      <c r="N33" s="28">
        <f t="shared" si="0"/>
        <v>32</v>
      </c>
    </row>
    <row r="34" spans="1:14">
      <c r="A34" s="18">
        <f>'Data Sampel'!A34</f>
        <v>31</v>
      </c>
      <c r="B34" s="6" t="str">
        <f>'Data Sampel'!B34</f>
        <v>Muhammad Tomy Dhiyaul Haq</v>
      </c>
      <c r="C34" s="28">
        <v>1</v>
      </c>
      <c r="D34" s="28">
        <v>4</v>
      </c>
      <c r="E34" s="28">
        <v>10</v>
      </c>
      <c r="F34" s="28">
        <v>10</v>
      </c>
      <c r="G34" s="28">
        <v>4</v>
      </c>
      <c r="H34" s="28">
        <v>2</v>
      </c>
      <c r="I34" s="28">
        <v>8</v>
      </c>
      <c r="J34" s="28">
        <v>2</v>
      </c>
      <c r="K34" s="28">
        <v>4</v>
      </c>
      <c r="L34" s="28">
        <v>8</v>
      </c>
      <c r="M34" s="28">
        <v>2</v>
      </c>
      <c r="N34" s="28">
        <f t="shared" si="0"/>
        <v>54</v>
      </c>
    </row>
    <row r="35" spans="1:14">
      <c r="A35" s="18">
        <f>'Data Sampel'!A35</f>
        <v>32</v>
      </c>
      <c r="B35" s="6" t="str">
        <f>'Data Sampel'!B35</f>
        <v>Muhammad Abdul Qodir Syauqi Zakka Maula</v>
      </c>
      <c r="C35" s="28">
        <v>1</v>
      </c>
      <c r="D35" s="28">
        <v>2</v>
      </c>
      <c r="E35" s="28">
        <v>8</v>
      </c>
      <c r="F35" s="28">
        <v>4</v>
      </c>
      <c r="G35" s="28">
        <v>6</v>
      </c>
      <c r="H35" s="28">
        <v>2</v>
      </c>
      <c r="I35" s="28">
        <v>4</v>
      </c>
      <c r="J35" s="28">
        <v>2</v>
      </c>
      <c r="K35" s="28">
        <v>6</v>
      </c>
      <c r="L35" s="28">
        <v>2</v>
      </c>
      <c r="M35" s="28">
        <v>2</v>
      </c>
      <c r="N35" s="28">
        <f t="shared" si="0"/>
        <v>38</v>
      </c>
    </row>
    <row r="36" spans="1:14">
      <c r="A36" s="18">
        <f>'Data Sampel'!A36</f>
        <v>33</v>
      </c>
      <c r="B36" s="6" t="str">
        <f>'Data Sampel'!B36</f>
        <v>Mohamad Abdul Wakhid</v>
      </c>
      <c r="C36" s="28">
        <v>1</v>
      </c>
      <c r="D36" s="28">
        <v>4</v>
      </c>
      <c r="E36" s="28">
        <v>10</v>
      </c>
      <c r="F36" s="28">
        <v>2</v>
      </c>
      <c r="G36" s="28">
        <v>8</v>
      </c>
      <c r="H36" s="28">
        <v>2</v>
      </c>
      <c r="I36" s="28">
        <v>8</v>
      </c>
      <c r="J36" s="28">
        <v>2</v>
      </c>
      <c r="K36" s="28">
        <v>2</v>
      </c>
      <c r="L36" s="28">
        <v>2</v>
      </c>
      <c r="M36" s="28">
        <v>2</v>
      </c>
      <c r="N36" s="28">
        <f t="shared" si="0"/>
        <v>42</v>
      </c>
    </row>
    <row r="37" spans="1:14">
      <c r="A37" s="18">
        <f>'Data Sampel'!A37</f>
        <v>34</v>
      </c>
      <c r="B37" s="6" t="str">
        <f>'Data Sampel'!B37</f>
        <v>Muhammad Ghulamzaki</v>
      </c>
      <c r="C37" s="28">
        <v>1</v>
      </c>
      <c r="D37" s="28">
        <v>4</v>
      </c>
      <c r="E37" s="28">
        <v>10</v>
      </c>
      <c r="F37" s="28">
        <v>2</v>
      </c>
      <c r="G37" s="28">
        <v>8</v>
      </c>
      <c r="H37" s="28">
        <v>4</v>
      </c>
      <c r="I37" s="28">
        <v>2</v>
      </c>
      <c r="J37" s="28">
        <v>8</v>
      </c>
      <c r="K37" s="28">
        <v>4</v>
      </c>
      <c r="L37" s="28">
        <v>2</v>
      </c>
      <c r="M37" s="28">
        <v>2</v>
      </c>
      <c r="N37" s="28">
        <f t="shared" si="0"/>
        <v>46</v>
      </c>
    </row>
    <row r="38" spans="1:14">
      <c r="A38" s="18">
        <f>'Data Sampel'!A38</f>
        <v>35</v>
      </c>
      <c r="B38" s="6" t="str">
        <f>'Data Sampel'!B38</f>
        <v>Muhammad Nabil Faza</v>
      </c>
      <c r="C38" s="28">
        <v>1</v>
      </c>
      <c r="D38" s="28">
        <v>2</v>
      </c>
      <c r="E38" s="28">
        <v>8</v>
      </c>
      <c r="F38" s="28">
        <v>8</v>
      </c>
      <c r="G38" s="28">
        <v>2</v>
      </c>
      <c r="H38" s="28">
        <v>2</v>
      </c>
      <c r="I38" s="28">
        <v>8</v>
      </c>
      <c r="J38" s="28">
        <v>4</v>
      </c>
      <c r="K38" s="28">
        <v>8</v>
      </c>
      <c r="L38" s="28">
        <v>6</v>
      </c>
      <c r="M38" s="28">
        <v>4</v>
      </c>
      <c r="N38" s="28">
        <f t="shared" si="0"/>
        <v>52</v>
      </c>
    </row>
    <row r="39" spans="1:14">
      <c r="A39" s="18">
        <f>'Data Sampel'!A39</f>
        <v>36</v>
      </c>
      <c r="B39" s="6" t="str">
        <f>'Data Sampel'!B39</f>
        <v>M. Naufal Muhadzdzib Al-Faruq</v>
      </c>
      <c r="C39" s="28">
        <v>1</v>
      </c>
      <c r="D39" s="28">
        <v>8</v>
      </c>
      <c r="E39" s="28">
        <v>2</v>
      </c>
      <c r="F39" s="28">
        <v>8</v>
      </c>
      <c r="G39" s="28">
        <v>10</v>
      </c>
      <c r="H39" s="28">
        <v>8</v>
      </c>
      <c r="I39" s="28">
        <v>4</v>
      </c>
      <c r="J39" s="28">
        <v>2</v>
      </c>
      <c r="K39" s="28">
        <v>4</v>
      </c>
      <c r="L39" s="28">
        <v>6</v>
      </c>
      <c r="M39" s="28">
        <v>2</v>
      </c>
      <c r="N39" s="28">
        <f t="shared" si="0"/>
        <v>54</v>
      </c>
    </row>
    <row r="40" spans="1:14">
      <c r="A40" s="18">
        <f>'Data Sampel'!A40</f>
        <v>37</v>
      </c>
      <c r="B40" s="6" t="str">
        <f>'Data Sampel'!B40</f>
        <v>Muhammad Haikal Aufan</v>
      </c>
      <c r="C40" s="28">
        <v>1</v>
      </c>
      <c r="D40" s="28">
        <v>2</v>
      </c>
      <c r="E40" s="28">
        <v>10</v>
      </c>
      <c r="F40" s="28">
        <v>6</v>
      </c>
      <c r="G40" s="28">
        <v>8</v>
      </c>
      <c r="H40" s="28">
        <v>2</v>
      </c>
      <c r="I40" s="28">
        <v>2</v>
      </c>
      <c r="J40" s="28">
        <v>2</v>
      </c>
      <c r="K40" s="28">
        <v>2</v>
      </c>
      <c r="L40" s="28">
        <v>2</v>
      </c>
      <c r="M40" s="28">
        <v>2</v>
      </c>
      <c r="N40" s="28">
        <f t="shared" si="0"/>
        <v>38</v>
      </c>
    </row>
    <row r="41" spans="1:14">
      <c r="A41" s="18">
        <f>'Data Sampel'!A41</f>
        <v>38</v>
      </c>
      <c r="B41" s="6" t="str">
        <f>'Data Sampel'!B41</f>
        <v>Muhammad Wildan Kaila Laroiba Ahdi Fahrudin</v>
      </c>
      <c r="C41" s="28">
        <v>1</v>
      </c>
      <c r="D41" s="28">
        <v>8</v>
      </c>
      <c r="E41" s="28">
        <v>10</v>
      </c>
      <c r="F41" s="28">
        <v>6</v>
      </c>
      <c r="G41" s="28">
        <v>6</v>
      </c>
      <c r="H41" s="28">
        <v>2</v>
      </c>
      <c r="I41" s="28">
        <v>8</v>
      </c>
      <c r="J41" s="28">
        <v>2</v>
      </c>
      <c r="K41" s="28">
        <v>6</v>
      </c>
      <c r="L41" s="28">
        <v>2</v>
      </c>
      <c r="M41" s="28">
        <v>2</v>
      </c>
      <c r="N41" s="28">
        <f t="shared" si="0"/>
        <v>52</v>
      </c>
    </row>
    <row r="42" spans="1:14">
      <c r="A42" s="18">
        <f>'Data Sampel'!A42</f>
        <v>39</v>
      </c>
      <c r="B42" s="6" t="str">
        <f>'Data Sampel'!B42</f>
        <v>Nur Muhammad Iqbal Sholahuddin</v>
      </c>
      <c r="C42" s="28">
        <v>1</v>
      </c>
      <c r="D42" s="28">
        <v>6</v>
      </c>
      <c r="E42" s="28">
        <v>10</v>
      </c>
      <c r="F42" s="28">
        <v>4</v>
      </c>
      <c r="G42" s="28">
        <v>8</v>
      </c>
      <c r="H42" s="28">
        <v>2</v>
      </c>
      <c r="I42" s="28">
        <v>8</v>
      </c>
      <c r="J42" s="28">
        <v>2</v>
      </c>
      <c r="K42" s="28">
        <v>8</v>
      </c>
      <c r="L42" s="28">
        <v>6</v>
      </c>
      <c r="M42" s="28">
        <v>4</v>
      </c>
      <c r="N42" s="28">
        <f t="shared" si="0"/>
        <v>58</v>
      </c>
    </row>
    <row r="43" spans="1:14">
      <c r="A43" s="18">
        <f>'Data Sampel'!A43</f>
        <v>40</v>
      </c>
      <c r="B43" s="6" t="str">
        <f>'Data Sampel'!B43</f>
        <v>Naufal Haris</v>
      </c>
      <c r="C43" s="28">
        <v>1</v>
      </c>
      <c r="D43" s="28">
        <v>2</v>
      </c>
      <c r="E43" s="28">
        <v>8</v>
      </c>
      <c r="F43" s="28">
        <v>2</v>
      </c>
      <c r="G43" s="28">
        <v>2</v>
      </c>
      <c r="H43" s="28">
        <v>10</v>
      </c>
      <c r="I43" s="28">
        <v>4</v>
      </c>
      <c r="J43" s="28">
        <v>6</v>
      </c>
      <c r="K43" s="28">
        <v>6</v>
      </c>
      <c r="L43" s="28">
        <v>2</v>
      </c>
      <c r="M43" s="28">
        <v>2</v>
      </c>
      <c r="N43" s="28">
        <f t="shared" si="0"/>
        <v>44</v>
      </c>
    </row>
    <row r="44" spans="1:14">
      <c r="A44" s="18">
        <f>'Data Sampel'!A44</f>
        <v>41</v>
      </c>
      <c r="B44" s="6" t="str">
        <f>'Data Sampel'!B44</f>
        <v>Yulss Muhammad Purnomo</v>
      </c>
      <c r="C44" s="28">
        <v>1</v>
      </c>
      <c r="D44" s="28">
        <v>2</v>
      </c>
      <c r="E44" s="28">
        <v>8</v>
      </c>
      <c r="F44" s="28">
        <v>4</v>
      </c>
      <c r="G44" s="28">
        <v>6</v>
      </c>
      <c r="H44" s="28">
        <v>2</v>
      </c>
      <c r="I44" s="28">
        <v>8</v>
      </c>
      <c r="J44" s="28">
        <v>4</v>
      </c>
      <c r="K44" s="28">
        <v>4</v>
      </c>
      <c r="L44" s="28">
        <v>8</v>
      </c>
      <c r="M44" s="28">
        <v>6</v>
      </c>
      <c r="N44" s="28">
        <f t="shared" si="0"/>
        <v>52</v>
      </c>
    </row>
    <row r="45" spans="1:14" ht="15" customHeight="1">
      <c r="A45" s="121" t="s">
        <v>3</v>
      </c>
      <c r="B45" s="122"/>
      <c r="C45" s="28">
        <f t="shared" ref="C45:N45" si="1">SUM(C4:C44)</f>
        <v>41</v>
      </c>
      <c r="D45" s="28">
        <f t="shared" si="1"/>
        <v>136</v>
      </c>
      <c r="E45" s="28">
        <f t="shared" si="1"/>
        <v>234</v>
      </c>
      <c r="F45" s="28">
        <f t="shared" si="1"/>
        <v>138</v>
      </c>
      <c r="G45" s="28">
        <f t="shared" si="1"/>
        <v>202</v>
      </c>
      <c r="H45" s="28">
        <f t="shared" si="1"/>
        <v>124</v>
      </c>
      <c r="I45" s="28">
        <f t="shared" si="1"/>
        <v>152</v>
      </c>
      <c r="J45" s="28">
        <f t="shared" si="1"/>
        <v>116</v>
      </c>
      <c r="K45" s="28">
        <f t="shared" si="1"/>
        <v>138</v>
      </c>
      <c r="L45" s="28">
        <f t="shared" si="1"/>
        <v>128</v>
      </c>
      <c r="M45" s="28">
        <f t="shared" si="1"/>
        <v>102</v>
      </c>
      <c r="N45" s="28">
        <f t="shared" si="1"/>
        <v>1470</v>
      </c>
    </row>
    <row r="46" spans="1:14" ht="15" customHeight="1">
      <c r="A46" s="123" t="s">
        <v>11</v>
      </c>
      <c r="B46" s="123"/>
      <c r="C46" s="123"/>
      <c r="D46" s="28">
        <f t="shared" ref="D46:N46" si="2">AVERAGE(D4:D44)</f>
        <v>3.3170731707317072</v>
      </c>
      <c r="E46" s="28">
        <f t="shared" si="2"/>
        <v>5.7073170731707314</v>
      </c>
      <c r="F46" s="28">
        <f t="shared" si="2"/>
        <v>3.3658536585365852</v>
      </c>
      <c r="G46" s="28">
        <f t="shared" si="2"/>
        <v>4.9268292682926829</v>
      </c>
      <c r="H46" s="28">
        <f t="shared" si="2"/>
        <v>3.024390243902439</v>
      </c>
      <c r="I46" s="28">
        <f t="shared" si="2"/>
        <v>3.8</v>
      </c>
      <c r="J46" s="28">
        <f t="shared" si="2"/>
        <v>2.8292682926829267</v>
      </c>
      <c r="K46" s="28">
        <f t="shared" si="2"/>
        <v>3.3658536585365852</v>
      </c>
      <c r="L46" s="28">
        <f t="shared" si="2"/>
        <v>3.1219512195121952</v>
      </c>
      <c r="M46" s="28">
        <f t="shared" si="2"/>
        <v>2.4878048780487805</v>
      </c>
      <c r="N46" s="29">
        <f t="shared" si="2"/>
        <v>35.853658536585364</v>
      </c>
    </row>
    <row r="47" spans="1:14">
      <c r="C47" s="32"/>
    </row>
  </sheetData>
  <mergeCells count="7">
    <mergeCell ref="A45:B45"/>
    <mergeCell ref="A46:C46"/>
    <mergeCell ref="A1:N1"/>
    <mergeCell ref="A2:A3"/>
    <mergeCell ref="B2:B3"/>
    <mergeCell ref="N2:N3"/>
    <mergeCell ref="C2:C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dimension ref="A1:P48"/>
  <sheetViews>
    <sheetView tabSelected="1" topLeftCell="A28" workbookViewId="0">
      <selection activeCell="B49" sqref="B49"/>
    </sheetView>
  </sheetViews>
  <sheetFormatPr defaultRowHeight="14.25"/>
  <cols>
    <col min="1" max="1" width="4.42578125" style="21" bestFit="1" customWidth="1"/>
    <col min="2" max="2" width="45.28515625" style="21" bestFit="1" customWidth="1"/>
    <col min="3" max="13" width="5.7109375" style="26" customWidth="1"/>
    <col min="14" max="14" width="12.140625" style="21" bestFit="1" customWidth="1"/>
    <col min="15" max="15" width="14.7109375" style="26" bestFit="1" customWidth="1"/>
    <col min="16" max="16" width="10.42578125" style="26" bestFit="1" customWidth="1"/>
    <col min="17" max="16384" width="9.140625" style="21"/>
  </cols>
  <sheetData>
    <row r="1" spans="1:16" ht="15" customHeight="1">
      <c r="A1" s="129" t="s">
        <v>155</v>
      </c>
      <c r="B1" s="130"/>
      <c r="C1" s="130"/>
      <c r="D1" s="130"/>
      <c r="E1" s="130"/>
      <c r="F1" s="130"/>
      <c r="G1" s="130"/>
      <c r="H1" s="130"/>
      <c r="I1" s="130"/>
      <c r="J1" s="130"/>
      <c r="K1" s="130"/>
      <c r="L1" s="130"/>
      <c r="M1" s="130"/>
      <c r="N1" s="131"/>
    </row>
    <row r="2" spans="1:16">
      <c r="A2" s="89" t="s">
        <v>0</v>
      </c>
      <c r="B2" s="89" t="s">
        <v>1</v>
      </c>
      <c r="C2" s="89" t="s">
        <v>93</v>
      </c>
      <c r="D2" s="48">
        <v>1</v>
      </c>
      <c r="E2" s="48">
        <v>2</v>
      </c>
      <c r="F2" s="48">
        <v>3</v>
      </c>
      <c r="G2" s="48">
        <v>4</v>
      </c>
      <c r="H2" s="48">
        <v>5</v>
      </c>
      <c r="I2" s="48">
        <v>6</v>
      </c>
      <c r="J2" s="48">
        <v>7</v>
      </c>
      <c r="K2" s="48">
        <v>8</v>
      </c>
      <c r="L2" s="48">
        <v>9</v>
      </c>
      <c r="M2" s="48">
        <v>10</v>
      </c>
      <c r="N2" s="99" t="s">
        <v>2</v>
      </c>
      <c r="O2" s="115" t="s">
        <v>96</v>
      </c>
      <c r="P2" s="115"/>
    </row>
    <row r="3" spans="1:16">
      <c r="A3" s="90"/>
      <c r="B3" s="90"/>
      <c r="C3" s="90"/>
      <c r="D3" s="48" t="s">
        <v>4</v>
      </c>
      <c r="E3" s="48" t="s">
        <v>4</v>
      </c>
      <c r="F3" s="48" t="s">
        <v>4</v>
      </c>
      <c r="G3" s="48" t="s">
        <v>4</v>
      </c>
      <c r="H3" s="48" t="s">
        <v>4</v>
      </c>
      <c r="I3" s="48" t="s">
        <v>4</v>
      </c>
      <c r="J3" s="48" t="s">
        <v>4</v>
      </c>
      <c r="K3" s="48" t="s">
        <v>4</v>
      </c>
      <c r="L3" s="48" t="s">
        <v>4</v>
      </c>
      <c r="M3" s="48" t="s">
        <v>4</v>
      </c>
      <c r="N3" s="100"/>
      <c r="O3" s="27" t="s">
        <v>94</v>
      </c>
      <c r="P3" s="27" t="s">
        <v>95</v>
      </c>
    </row>
    <row r="4" spans="1:16">
      <c r="A4" s="18">
        <f>'Data Sampel'!A4</f>
        <v>1</v>
      </c>
      <c r="B4" s="6" t="str">
        <f>'Data Sampel'!B4</f>
        <v>Ahmad Mawahib Bayhaqi</v>
      </c>
      <c r="C4" s="23">
        <v>1</v>
      </c>
      <c r="D4" s="23">
        <v>8</v>
      </c>
      <c r="E4" s="23">
        <v>8</v>
      </c>
      <c r="F4" s="23">
        <v>8</v>
      </c>
      <c r="G4" s="23">
        <v>8</v>
      </c>
      <c r="H4" s="23">
        <v>8</v>
      </c>
      <c r="I4" s="23">
        <v>8</v>
      </c>
      <c r="J4" s="23">
        <v>8</v>
      </c>
      <c r="K4" s="23">
        <v>8</v>
      </c>
      <c r="L4" s="23">
        <v>8</v>
      </c>
      <c r="M4" s="23">
        <v>8</v>
      </c>
      <c r="N4" s="22">
        <f t="shared" ref="N4:N13" si="0">SUM(D4:M4)</f>
        <v>80</v>
      </c>
      <c r="O4" s="24">
        <f>(N4-'Pretest Hasil Belajar'!N4)/(100-'Pretest Hasil Belajar'!N4)</f>
        <v>0.75</v>
      </c>
      <c r="P4" s="23" t="str">
        <f t="shared" ref="P4:P44" si="1">IF(O4&gt;0.7,"Tinggi",IF(O4&gt;0.3,"Sedang",IF(O4&gt;0,"Rendah")))</f>
        <v>Tinggi</v>
      </c>
    </row>
    <row r="5" spans="1:16">
      <c r="A5" s="18">
        <f>'Data Sampel'!A5</f>
        <v>2</v>
      </c>
      <c r="B5" s="6" t="str">
        <f>'Data Sampel'!B5</f>
        <v>Adimul Farhi</v>
      </c>
      <c r="C5" s="23">
        <v>1</v>
      </c>
      <c r="D5" s="23">
        <v>8</v>
      </c>
      <c r="E5" s="23">
        <v>8</v>
      </c>
      <c r="F5" s="23">
        <v>8</v>
      </c>
      <c r="G5" s="23">
        <v>8</v>
      </c>
      <c r="H5" s="23">
        <v>8</v>
      </c>
      <c r="I5" s="23">
        <v>8</v>
      </c>
      <c r="J5" s="23">
        <v>8</v>
      </c>
      <c r="K5" s="23">
        <v>8</v>
      </c>
      <c r="L5" s="23">
        <v>8</v>
      </c>
      <c r="M5" s="23">
        <v>8</v>
      </c>
      <c r="N5" s="22">
        <f t="shared" si="0"/>
        <v>80</v>
      </c>
      <c r="O5" s="24">
        <f>(N5-'Pretest Hasil Belajar'!N5)/(100-'Pretest Hasil Belajar'!N5)</f>
        <v>0.75</v>
      </c>
      <c r="P5" s="23" t="str">
        <f t="shared" si="1"/>
        <v>Tinggi</v>
      </c>
    </row>
    <row r="6" spans="1:16">
      <c r="A6" s="18">
        <f>'Data Sampel'!A6</f>
        <v>3</v>
      </c>
      <c r="B6" s="6" t="str">
        <f>'Data Sampel'!B6</f>
        <v>Artha Nicgara Bella Wijaya</v>
      </c>
      <c r="C6" s="23">
        <v>1</v>
      </c>
      <c r="D6" s="23">
        <v>8</v>
      </c>
      <c r="E6" s="23">
        <v>8</v>
      </c>
      <c r="F6" s="23">
        <v>8</v>
      </c>
      <c r="G6" s="23">
        <v>8</v>
      </c>
      <c r="H6" s="23">
        <v>8</v>
      </c>
      <c r="I6" s="23">
        <v>8</v>
      </c>
      <c r="J6" s="23">
        <v>8</v>
      </c>
      <c r="K6" s="23">
        <v>8</v>
      </c>
      <c r="L6" s="23">
        <v>8</v>
      </c>
      <c r="M6" s="23">
        <v>8</v>
      </c>
      <c r="N6" s="22">
        <f t="shared" si="0"/>
        <v>80</v>
      </c>
      <c r="O6" s="24">
        <f>(N6-'Pretest Hasil Belajar'!N6)/(100-'Pretest Hasil Belajar'!N6)</f>
        <v>0.75</v>
      </c>
      <c r="P6" s="23" t="str">
        <f t="shared" si="1"/>
        <v>Tinggi</v>
      </c>
    </row>
    <row r="7" spans="1:16">
      <c r="A7" s="18">
        <f>'Data Sampel'!A7</f>
        <v>4</v>
      </c>
      <c r="B7" s="6" t="str">
        <f>'Data Sampel'!B7</f>
        <v>Akbar Arrahman</v>
      </c>
      <c r="C7" s="23">
        <v>1</v>
      </c>
      <c r="D7" s="23">
        <v>8</v>
      </c>
      <c r="E7" s="23">
        <v>8</v>
      </c>
      <c r="F7" s="23">
        <v>8</v>
      </c>
      <c r="G7" s="23">
        <v>8</v>
      </c>
      <c r="H7" s="23">
        <v>8</v>
      </c>
      <c r="I7" s="23">
        <v>8</v>
      </c>
      <c r="J7" s="23">
        <v>8</v>
      </c>
      <c r="K7" s="23">
        <v>8</v>
      </c>
      <c r="L7" s="23">
        <v>8</v>
      </c>
      <c r="M7" s="23">
        <v>8</v>
      </c>
      <c r="N7" s="22">
        <f t="shared" si="0"/>
        <v>80</v>
      </c>
      <c r="O7" s="24">
        <f>(N7-'Pretest Hasil Belajar'!N7)/(100-'Pretest Hasil Belajar'!N7)</f>
        <v>0.75</v>
      </c>
      <c r="P7" s="23" t="str">
        <f t="shared" si="1"/>
        <v>Tinggi</v>
      </c>
    </row>
    <row r="8" spans="1:16">
      <c r="A8" s="18">
        <f>'Data Sampel'!A8</f>
        <v>5</v>
      </c>
      <c r="B8" s="6" t="str">
        <f>'Data Sampel'!B8</f>
        <v>Alfi  Bintang Manunggal</v>
      </c>
      <c r="C8" s="23">
        <v>1</v>
      </c>
      <c r="D8" s="23">
        <v>8</v>
      </c>
      <c r="E8" s="23">
        <v>8</v>
      </c>
      <c r="F8" s="23">
        <v>8</v>
      </c>
      <c r="G8" s="23">
        <v>8</v>
      </c>
      <c r="H8" s="23">
        <v>8</v>
      </c>
      <c r="I8" s="23">
        <v>10</v>
      </c>
      <c r="J8" s="23">
        <v>8</v>
      </c>
      <c r="K8" s="23">
        <v>8</v>
      </c>
      <c r="L8" s="23">
        <v>8</v>
      </c>
      <c r="M8" s="23">
        <v>8</v>
      </c>
      <c r="N8" s="22">
        <f t="shared" si="0"/>
        <v>82</v>
      </c>
      <c r="O8" s="24">
        <f>(N8-'Pretest Hasil Belajar'!N8)/(100-'Pretest Hasil Belajar'!N8)</f>
        <v>0.7567567567567568</v>
      </c>
      <c r="P8" s="23" t="str">
        <f t="shared" si="1"/>
        <v>Tinggi</v>
      </c>
    </row>
    <row r="9" spans="1:16">
      <c r="A9" s="18">
        <f>'Data Sampel'!A9</f>
        <v>6</v>
      </c>
      <c r="B9" s="6" t="str">
        <f>'Data Sampel'!B9</f>
        <v>Amsharul Khusnaini</v>
      </c>
      <c r="C9" s="23">
        <v>1</v>
      </c>
      <c r="D9" s="23">
        <v>10</v>
      </c>
      <c r="E9" s="23">
        <v>8</v>
      </c>
      <c r="F9" s="23">
        <v>2</v>
      </c>
      <c r="G9" s="23">
        <v>8</v>
      </c>
      <c r="H9" s="23">
        <v>10</v>
      </c>
      <c r="I9" s="23">
        <v>8</v>
      </c>
      <c r="J9" s="23">
        <v>8</v>
      </c>
      <c r="K9" s="23">
        <v>2</v>
      </c>
      <c r="L9" s="23">
        <v>4</v>
      </c>
      <c r="M9" s="23">
        <v>10</v>
      </c>
      <c r="N9" s="22">
        <f t="shared" si="0"/>
        <v>70</v>
      </c>
      <c r="O9" s="24">
        <f>(N9-'Pretest Hasil Belajar'!N9)/(100-'Pretest Hasil Belajar'!N9)</f>
        <v>6.25E-2</v>
      </c>
      <c r="P9" s="23" t="str">
        <f t="shared" si="1"/>
        <v>Rendah</v>
      </c>
    </row>
    <row r="10" spans="1:16">
      <c r="A10" s="18">
        <f>'Data Sampel'!A10</f>
        <v>7</v>
      </c>
      <c r="B10" s="6" t="str">
        <f>'Data Sampel'!B10</f>
        <v>Intan Muhammad Nurmansyah</v>
      </c>
      <c r="C10" s="23">
        <v>1</v>
      </c>
      <c r="D10" s="23">
        <v>8</v>
      </c>
      <c r="E10" s="23">
        <v>8</v>
      </c>
      <c r="F10" s="23">
        <v>10</v>
      </c>
      <c r="G10" s="23">
        <v>8</v>
      </c>
      <c r="H10" s="23">
        <v>8</v>
      </c>
      <c r="I10" s="23">
        <v>10</v>
      </c>
      <c r="J10" s="23">
        <v>6</v>
      </c>
      <c r="K10" s="23">
        <v>2</v>
      </c>
      <c r="L10" s="23">
        <v>8</v>
      </c>
      <c r="M10" s="23">
        <v>6</v>
      </c>
      <c r="N10" s="22">
        <f t="shared" si="0"/>
        <v>74</v>
      </c>
      <c r="O10" s="24">
        <f>(N10-'Pretest Hasil Belajar'!N10)/(100-'Pretest Hasil Belajar'!N10)</f>
        <v>0.5</v>
      </c>
      <c r="P10" s="23" t="str">
        <f t="shared" si="1"/>
        <v>Sedang</v>
      </c>
    </row>
    <row r="11" spans="1:16">
      <c r="A11" s="18">
        <f>'Data Sampel'!A11</f>
        <v>8</v>
      </c>
      <c r="B11" s="6" t="str">
        <f>'Data Sampel'!B11</f>
        <v>Ahmad Muzacky Zaenul Mufid</v>
      </c>
      <c r="C11" s="23">
        <v>1</v>
      </c>
      <c r="D11" s="23">
        <v>4</v>
      </c>
      <c r="E11" s="23">
        <v>2</v>
      </c>
      <c r="F11" s="23">
        <v>10</v>
      </c>
      <c r="G11" s="23">
        <v>8</v>
      </c>
      <c r="H11" s="23">
        <v>4</v>
      </c>
      <c r="I11" s="23">
        <v>10</v>
      </c>
      <c r="J11" s="23">
        <v>6</v>
      </c>
      <c r="K11" s="23">
        <v>10</v>
      </c>
      <c r="L11" s="23">
        <v>4</v>
      </c>
      <c r="M11" s="23">
        <v>4</v>
      </c>
      <c r="N11" s="22">
        <f t="shared" si="0"/>
        <v>62</v>
      </c>
      <c r="O11" s="24">
        <f>(N11-'Pretest Hasil Belajar'!N11)/(100-'Pretest Hasil Belajar'!N11)</f>
        <v>0.20833333333333334</v>
      </c>
      <c r="P11" s="23" t="str">
        <f t="shared" si="1"/>
        <v>Rendah</v>
      </c>
    </row>
    <row r="12" spans="1:16">
      <c r="A12" s="18">
        <f>'Data Sampel'!A12</f>
        <v>9</v>
      </c>
      <c r="B12" s="6" t="str">
        <f>'Data Sampel'!B12</f>
        <v>Arju Naja Taufiqur Rohman</v>
      </c>
      <c r="C12" s="23">
        <v>1</v>
      </c>
      <c r="D12" s="23">
        <v>10</v>
      </c>
      <c r="E12" s="23">
        <v>4</v>
      </c>
      <c r="F12" s="23">
        <v>8</v>
      </c>
      <c r="G12" s="23">
        <v>8</v>
      </c>
      <c r="H12" s="23">
        <v>6</v>
      </c>
      <c r="I12" s="23">
        <v>8</v>
      </c>
      <c r="J12" s="23">
        <v>8</v>
      </c>
      <c r="K12" s="23">
        <v>2</v>
      </c>
      <c r="L12" s="23">
        <v>8</v>
      </c>
      <c r="M12" s="23">
        <v>6</v>
      </c>
      <c r="N12" s="22">
        <f t="shared" si="0"/>
        <v>68</v>
      </c>
      <c r="O12" s="24">
        <f>(N12-'Pretest Hasil Belajar'!N12)/(100-'Pretest Hasil Belajar'!N12)</f>
        <v>0.55555555555555558</v>
      </c>
      <c r="P12" s="23" t="str">
        <f t="shared" si="1"/>
        <v>Sedang</v>
      </c>
    </row>
    <row r="13" spans="1:16">
      <c r="A13" s="18">
        <f>'Data Sampel'!A13</f>
        <v>10</v>
      </c>
      <c r="B13" s="6" t="str">
        <f>'Data Sampel'!B13</f>
        <v>Aldiansyah Kharisma Putra</v>
      </c>
      <c r="C13" s="23">
        <v>1</v>
      </c>
      <c r="D13" s="23">
        <v>8</v>
      </c>
      <c r="E13" s="23">
        <v>8</v>
      </c>
      <c r="F13" s="23">
        <v>8</v>
      </c>
      <c r="G13" s="23">
        <v>8</v>
      </c>
      <c r="H13" s="23">
        <v>8</v>
      </c>
      <c r="I13" s="23">
        <v>8</v>
      </c>
      <c r="J13" s="23">
        <v>8</v>
      </c>
      <c r="K13" s="23">
        <v>8</v>
      </c>
      <c r="L13" s="23">
        <v>8</v>
      </c>
      <c r="M13" s="23">
        <v>8</v>
      </c>
      <c r="N13" s="22">
        <f t="shared" si="0"/>
        <v>80</v>
      </c>
      <c r="O13" s="24">
        <f>(N13-'Pretest Hasil Belajar'!N13)/(100-'Pretest Hasil Belajar'!N13)</f>
        <v>0.75</v>
      </c>
      <c r="P13" s="23" t="str">
        <f t="shared" si="1"/>
        <v>Tinggi</v>
      </c>
    </row>
    <row r="14" spans="1:16">
      <c r="A14" s="18">
        <f>'Data Sampel'!A14</f>
        <v>11</v>
      </c>
      <c r="B14" s="6" t="str">
        <f>'Data Sampel'!B14</f>
        <v>Bagas Eka Adi Saputra</v>
      </c>
      <c r="C14" s="23">
        <v>1</v>
      </c>
      <c r="D14" s="23">
        <v>8</v>
      </c>
      <c r="E14" s="23">
        <v>8</v>
      </c>
      <c r="F14" s="23">
        <v>8</v>
      </c>
      <c r="G14" s="23">
        <v>8</v>
      </c>
      <c r="H14" s="23">
        <v>8</v>
      </c>
      <c r="I14" s="23">
        <v>8</v>
      </c>
      <c r="J14" s="23">
        <v>8</v>
      </c>
      <c r="K14" s="23">
        <v>8</v>
      </c>
      <c r="L14" s="23">
        <v>8</v>
      </c>
      <c r="M14" s="23">
        <v>8</v>
      </c>
      <c r="N14" s="22">
        <f t="shared" ref="N14:N44" si="2">SUM(D14:M14)</f>
        <v>80</v>
      </c>
      <c r="O14" s="24">
        <f>(N14-'Pretest Hasil Belajar'!N14)/(100-'Pretest Hasil Belajar'!N14)</f>
        <v>0.75</v>
      </c>
      <c r="P14" s="23" t="str">
        <f t="shared" si="1"/>
        <v>Tinggi</v>
      </c>
    </row>
    <row r="15" spans="1:16">
      <c r="A15" s="18">
        <f>'Data Sampel'!A15</f>
        <v>12</v>
      </c>
      <c r="B15" s="6" t="str">
        <f>'Data Sampel'!B15</f>
        <v>Haqqi Alhabsyi</v>
      </c>
      <c r="C15" s="23">
        <v>1</v>
      </c>
      <c r="D15" s="23">
        <v>8</v>
      </c>
      <c r="E15" s="23">
        <v>8</v>
      </c>
      <c r="F15" s="23">
        <v>8</v>
      </c>
      <c r="G15" s="23">
        <v>8</v>
      </c>
      <c r="H15" s="23">
        <v>8</v>
      </c>
      <c r="I15" s="23">
        <v>8</v>
      </c>
      <c r="J15" s="23">
        <v>8</v>
      </c>
      <c r="K15" s="23">
        <v>8</v>
      </c>
      <c r="L15" s="23">
        <v>8</v>
      </c>
      <c r="M15" s="23">
        <v>8</v>
      </c>
      <c r="N15" s="22">
        <f t="shared" si="2"/>
        <v>80</v>
      </c>
      <c r="O15" s="24">
        <f>(N15-'Pretest Hasil Belajar'!N15)/(100-'Pretest Hasil Belajar'!N15)</f>
        <v>0.75</v>
      </c>
      <c r="P15" s="23" t="str">
        <f t="shared" si="1"/>
        <v>Tinggi</v>
      </c>
    </row>
    <row r="16" spans="1:16">
      <c r="A16" s="18">
        <f>'Data Sampel'!A16</f>
        <v>13</v>
      </c>
      <c r="B16" s="6" t="str">
        <f>'Data Sampel'!B16</f>
        <v xml:space="preserve">Rizqi Fachrizal </v>
      </c>
      <c r="C16" s="23">
        <v>1</v>
      </c>
      <c r="D16" s="23">
        <v>8</v>
      </c>
      <c r="E16" s="23">
        <v>8</v>
      </c>
      <c r="F16" s="23">
        <v>8</v>
      </c>
      <c r="G16" s="23">
        <v>8</v>
      </c>
      <c r="H16" s="23">
        <v>8</v>
      </c>
      <c r="I16" s="23">
        <v>8</v>
      </c>
      <c r="J16" s="23">
        <v>8</v>
      </c>
      <c r="K16" s="23">
        <v>8</v>
      </c>
      <c r="L16" s="23">
        <v>8</v>
      </c>
      <c r="M16" s="23">
        <v>8</v>
      </c>
      <c r="N16" s="22">
        <f t="shared" si="2"/>
        <v>80</v>
      </c>
      <c r="O16" s="24">
        <f>(N16-'Pretest Hasil Belajar'!N16)/(100-'Pretest Hasil Belajar'!N16)</f>
        <v>0.75</v>
      </c>
      <c r="P16" s="23" t="str">
        <f t="shared" si="1"/>
        <v>Tinggi</v>
      </c>
    </row>
    <row r="17" spans="1:16">
      <c r="A17" s="18">
        <f>'Data Sampel'!A17</f>
        <v>14</v>
      </c>
      <c r="B17" s="6" t="str">
        <f>'Data Sampel'!B17</f>
        <v>Syarif Hidayatulloh</v>
      </c>
      <c r="C17" s="23">
        <v>1</v>
      </c>
      <c r="D17" s="23">
        <v>8</v>
      </c>
      <c r="E17" s="23">
        <v>8</v>
      </c>
      <c r="F17" s="23">
        <v>8</v>
      </c>
      <c r="G17" s="23">
        <v>8</v>
      </c>
      <c r="H17" s="23">
        <v>8</v>
      </c>
      <c r="I17" s="23">
        <v>8</v>
      </c>
      <c r="J17" s="23">
        <v>8</v>
      </c>
      <c r="K17" s="23">
        <v>8</v>
      </c>
      <c r="L17" s="23">
        <v>8</v>
      </c>
      <c r="M17" s="23">
        <v>8</v>
      </c>
      <c r="N17" s="22">
        <f t="shared" si="2"/>
        <v>80</v>
      </c>
      <c r="O17" s="24">
        <f>(N17-'Pretest Hasil Belajar'!N17)/(100-'Pretest Hasil Belajar'!N17)</f>
        <v>0.75</v>
      </c>
      <c r="P17" s="23" t="str">
        <f t="shared" si="1"/>
        <v>Tinggi</v>
      </c>
    </row>
    <row r="18" spans="1:16">
      <c r="A18" s="18">
        <f>'Data Sampel'!A18</f>
        <v>15</v>
      </c>
      <c r="B18" s="6" t="str">
        <f>'Data Sampel'!B18</f>
        <v>Abdullah Zaini</v>
      </c>
      <c r="C18" s="23">
        <v>1</v>
      </c>
      <c r="D18" s="23">
        <v>8</v>
      </c>
      <c r="E18" s="23">
        <v>8</v>
      </c>
      <c r="F18" s="23">
        <v>8</v>
      </c>
      <c r="G18" s="23">
        <v>8</v>
      </c>
      <c r="H18" s="23">
        <v>8</v>
      </c>
      <c r="I18" s="23">
        <v>8</v>
      </c>
      <c r="J18" s="23">
        <v>8</v>
      </c>
      <c r="K18" s="23">
        <v>8</v>
      </c>
      <c r="L18" s="23">
        <v>8</v>
      </c>
      <c r="M18" s="23">
        <v>8</v>
      </c>
      <c r="N18" s="22">
        <f t="shared" si="2"/>
        <v>80</v>
      </c>
      <c r="O18" s="24">
        <f>(N18-'Pretest Hasil Belajar'!N18)/(100-'Pretest Hasil Belajar'!N18)</f>
        <v>0.75</v>
      </c>
      <c r="P18" s="23" t="str">
        <f t="shared" si="1"/>
        <v>Tinggi</v>
      </c>
    </row>
    <row r="19" spans="1:16">
      <c r="A19" s="18">
        <f>'Data Sampel'!A19</f>
        <v>16</v>
      </c>
      <c r="B19" s="6" t="str">
        <f>'Data Sampel'!B19</f>
        <v>Abdullah Alwy</v>
      </c>
      <c r="C19" s="23">
        <v>1</v>
      </c>
      <c r="D19" s="23">
        <v>8</v>
      </c>
      <c r="E19" s="23">
        <v>8</v>
      </c>
      <c r="F19" s="23">
        <v>8</v>
      </c>
      <c r="G19" s="23">
        <v>8</v>
      </c>
      <c r="H19" s="23">
        <v>8</v>
      </c>
      <c r="I19" s="23">
        <v>8</v>
      </c>
      <c r="J19" s="23">
        <v>8</v>
      </c>
      <c r="K19" s="23">
        <v>8</v>
      </c>
      <c r="L19" s="23">
        <v>8</v>
      </c>
      <c r="M19" s="23">
        <v>10</v>
      </c>
      <c r="N19" s="22">
        <f t="shared" si="2"/>
        <v>82</v>
      </c>
      <c r="O19" s="24">
        <f>(N19-'Pretest Hasil Belajar'!N19)/(100-'Pretest Hasil Belajar'!N19)</f>
        <v>0.7567567567567568</v>
      </c>
      <c r="P19" s="23" t="str">
        <f t="shared" si="1"/>
        <v>Tinggi</v>
      </c>
    </row>
    <row r="20" spans="1:16">
      <c r="A20" s="18">
        <f>'Data Sampel'!A20</f>
        <v>17</v>
      </c>
      <c r="B20" s="6" t="str">
        <f>'Data Sampel'!B20</f>
        <v>Abdullah Muhammad Syafi`i</v>
      </c>
      <c r="C20" s="23">
        <v>1</v>
      </c>
      <c r="D20" s="23">
        <v>8</v>
      </c>
      <c r="E20" s="23">
        <v>8</v>
      </c>
      <c r="F20" s="23">
        <v>8</v>
      </c>
      <c r="G20" s="23">
        <v>8</v>
      </c>
      <c r="H20" s="23">
        <v>8</v>
      </c>
      <c r="I20" s="23">
        <v>8</v>
      </c>
      <c r="J20" s="23">
        <v>8</v>
      </c>
      <c r="K20" s="23">
        <v>8</v>
      </c>
      <c r="L20" s="23">
        <v>8</v>
      </c>
      <c r="M20" s="23">
        <v>8</v>
      </c>
      <c r="N20" s="22">
        <f t="shared" si="2"/>
        <v>80</v>
      </c>
      <c r="O20" s="24">
        <f>(N20-'Pretest Hasil Belajar'!N20)/(100-'Pretest Hasil Belajar'!N20)</f>
        <v>0.75</v>
      </c>
      <c r="P20" s="23" t="str">
        <f t="shared" si="1"/>
        <v>Tinggi</v>
      </c>
    </row>
    <row r="21" spans="1:16">
      <c r="A21" s="18">
        <f>'Data Sampel'!A21</f>
        <v>18</v>
      </c>
      <c r="B21" s="6" t="str">
        <f>'Data Sampel'!B21</f>
        <v>Abdullah Noor Husein</v>
      </c>
      <c r="C21" s="23">
        <v>1</v>
      </c>
      <c r="D21" s="23">
        <v>8</v>
      </c>
      <c r="E21" s="23">
        <v>8</v>
      </c>
      <c r="F21" s="23">
        <v>8</v>
      </c>
      <c r="G21" s="23">
        <v>8</v>
      </c>
      <c r="H21" s="23">
        <v>8</v>
      </c>
      <c r="I21" s="23">
        <v>8</v>
      </c>
      <c r="J21" s="23">
        <v>8</v>
      </c>
      <c r="K21" s="23">
        <v>8</v>
      </c>
      <c r="L21" s="23">
        <v>8</v>
      </c>
      <c r="M21" s="23">
        <v>8</v>
      </c>
      <c r="N21" s="22">
        <f t="shared" si="2"/>
        <v>80</v>
      </c>
      <c r="O21" s="24">
        <f>(N21-'Pretest Hasil Belajar'!N21)/(100-'Pretest Hasil Belajar'!N21)</f>
        <v>0.75</v>
      </c>
      <c r="P21" s="23" t="str">
        <f t="shared" si="1"/>
        <v>Tinggi</v>
      </c>
    </row>
    <row r="22" spans="1:16">
      <c r="A22" s="18">
        <f>'Data Sampel'!A22</f>
        <v>19</v>
      </c>
      <c r="B22" s="6" t="str">
        <f>'Data Sampel'!B22</f>
        <v>Athallah Akram Falah</v>
      </c>
      <c r="C22" s="23">
        <v>1</v>
      </c>
      <c r="D22" s="23">
        <v>6</v>
      </c>
      <c r="E22" s="23">
        <v>2</v>
      </c>
      <c r="F22" s="23">
        <v>8</v>
      </c>
      <c r="G22" s="23">
        <v>6</v>
      </c>
      <c r="H22" s="23">
        <v>10</v>
      </c>
      <c r="I22" s="23">
        <v>8</v>
      </c>
      <c r="J22" s="23">
        <v>6</v>
      </c>
      <c r="K22" s="23">
        <v>2</v>
      </c>
      <c r="L22" s="23">
        <v>8</v>
      </c>
      <c r="M22" s="23">
        <v>6</v>
      </c>
      <c r="N22" s="22">
        <f t="shared" si="2"/>
        <v>62</v>
      </c>
      <c r="O22" s="24">
        <f>(N22-'Pretest Hasil Belajar'!N22)/(100-'Pretest Hasil Belajar'!N22)</f>
        <v>0.51282051282051277</v>
      </c>
      <c r="P22" s="23" t="str">
        <f t="shared" si="1"/>
        <v>Sedang</v>
      </c>
    </row>
    <row r="23" spans="1:16">
      <c r="A23" s="18">
        <f>'Data Sampel'!A23</f>
        <v>20</v>
      </c>
      <c r="B23" s="6" t="str">
        <f>'Data Sampel'!B23</f>
        <v>Lukman Ade Nugroho</v>
      </c>
      <c r="C23" s="23">
        <v>1</v>
      </c>
      <c r="D23" s="23">
        <v>8</v>
      </c>
      <c r="E23" s="23">
        <v>8</v>
      </c>
      <c r="F23" s="23">
        <v>8</v>
      </c>
      <c r="G23" s="23">
        <v>8</v>
      </c>
      <c r="H23" s="23">
        <v>8</v>
      </c>
      <c r="I23" s="23">
        <v>8</v>
      </c>
      <c r="J23" s="23">
        <v>8</v>
      </c>
      <c r="K23" s="23">
        <v>8</v>
      </c>
      <c r="L23" s="23">
        <v>8</v>
      </c>
      <c r="M23" s="23">
        <v>8</v>
      </c>
      <c r="N23" s="22">
        <f t="shared" si="2"/>
        <v>80</v>
      </c>
      <c r="O23" s="24">
        <f>(N23-'Pretest Hasil Belajar'!N23)/(100-'Pretest Hasil Belajar'!N23)</f>
        <v>0.75</v>
      </c>
      <c r="P23" s="23" t="str">
        <f t="shared" si="1"/>
        <v>Tinggi</v>
      </c>
    </row>
    <row r="24" spans="1:16">
      <c r="A24" s="18">
        <f>'Data Sampel'!A24</f>
        <v>21</v>
      </c>
      <c r="B24" s="6" t="str">
        <f>'Data Sampel'!B24</f>
        <v>Muhammad Atibbaul Muna</v>
      </c>
      <c r="C24" s="23">
        <v>1</v>
      </c>
      <c r="D24" s="23">
        <v>8</v>
      </c>
      <c r="E24" s="23">
        <v>8</v>
      </c>
      <c r="F24" s="23">
        <v>8</v>
      </c>
      <c r="G24" s="23">
        <v>8</v>
      </c>
      <c r="H24" s="23">
        <v>8</v>
      </c>
      <c r="I24" s="23">
        <v>8</v>
      </c>
      <c r="J24" s="23">
        <v>8</v>
      </c>
      <c r="K24" s="23">
        <v>8</v>
      </c>
      <c r="L24" s="23">
        <v>8</v>
      </c>
      <c r="M24" s="23">
        <v>8</v>
      </c>
      <c r="N24" s="22">
        <f t="shared" si="2"/>
        <v>80</v>
      </c>
      <c r="O24" s="24">
        <f>(N24-'Pretest Hasil Belajar'!N24)/(100-'Pretest Hasil Belajar'!N24)</f>
        <v>0.75</v>
      </c>
      <c r="P24" s="23" t="str">
        <f t="shared" si="1"/>
        <v>Tinggi</v>
      </c>
    </row>
    <row r="25" spans="1:16">
      <c r="A25" s="18">
        <f>'Data Sampel'!A25</f>
        <v>22</v>
      </c>
      <c r="B25" s="6" t="str">
        <f>'Data Sampel'!B25</f>
        <v>Muhammad Ahyad Adzkiya</v>
      </c>
      <c r="C25" s="23">
        <v>1</v>
      </c>
      <c r="D25" s="23">
        <v>10</v>
      </c>
      <c r="E25" s="23">
        <v>6</v>
      </c>
      <c r="F25" s="23">
        <v>10</v>
      </c>
      <c r="G25" s="23">
        <v>6</v>
      </c>
      <c r="H25" s="23">
        <v>4</v>
      </c>
      <c r="I25" s="23">
        <v>10</v>
      </c>
      <c r="J25" s="23">
        <v>4</v>
      </c>
      <c r="K25" s="23">
        <v>8</v>
      </c>
      <c r="L25" s="23">
        <v>4</v>
      </c>
      <c r="M25" s="23">
        <v>8</v>
      </c>
      <c r="N25" s="22">
        <f t="shared" si="2"/>
        <v>70</v>
      </c>
      <c r="O25" s="24">
        <f>(N25-'Pretest Hasil Belajar'!N25)/(100-'Pretest Hasil Belajar'!N25)</f>
        <v>0.5161290322580645</v>
      </c>
      <c r="P25" s="23" t="str">
        <f t="shared" si="1"/>
        <v>Sedang</v>
      </c>
    </row>
    <row r="26" spans="1:16">
      <c r="A26" s="18">
        <f>'Data Sampel'!A26</f>
        <v>23</v>
      </c>
      <c r="B26" s="6" t="str">
        <f>'Data Sampel'!B26</f>
        <v>Muhammad Bakhrul Ilmi Haryoko</v>
      </c>
      <c r="C26" s="23">
        <v>1</v>
      </c>
      <c r="D26" s="23">
        <v>8</v>
      </c>
      <c r="E26" s="23">
        <v>2</v>
      </c>
      <c r="F26" s="23">
        <v>10</v>
      </c>
      <c r="G26" s="23">
        <v>2</v>
      </c>
      <c r="H26" s="23">
        <v>6</v>
      </c>
      <c r="I26" s="23">
        <v>2</v>
      </c>
      <c r="J26" s="23">
        <v>8</v>
      </c>
      <c r="K26" s="23">
        <v>2</v>
      </c>
      <c r="L26" s="23">
        <v>6</v>
      </c>
      <c r="M26" s="23">
        <v>6</v>
      </c>
      <c r="N26" s="22">
        <f t="shared" si="2"/>
        <v>52</v>
      </c>
      <c r="O26" s="24">
        <f>(N26-'Pretest Hasil Belajar'!N26)/(100-'Pretest Hasil Belajar'!N26)</f>
        <v>-4.3478260869565216E-2</v>
      </c>
      <c r="P26" s="23" t="b">
        <f t="shared" si="1"/>
        <v>0</v>
      </c>
    </row>
    <row r="27" spans="1:16">
      <c r="A27" s="18">
        <f>'Data Sampel'!A27</f>
        <v>24</v>
      </c>
      <c r="B27" s="6" t="str">
        <f>'Data Sampel'!B27</f>
        <v>Muhammad Khoirul Falahus Shufa</v>
      </c>
      <c r="C27" s="23">
        <v>1</v>
      </c>
      <c r="D27" s="23">
        <v>8</v>
      </c>
      <c r="E27" s="23">
        <v>10</v>
      </c>
      <c r="F27" s="23">
        <v>8</v>
      </c>
      <c r="G27" s="23">
        <v>6</v>
      </c>
      <c r="H27" s="23">
        <v>8</v>
      </c>
      <c r="I27" s="23">
        <v>10</v>
      </c>
      <c r="J27" s="23">
        <v>8</v>
      </c>
      <c r="K27" s="23">
        <v>8</v>
      </c>
      <c r="L27" s="23">
        <v>8</v>
      </c>
      <c r="M27" s="23">
        <v>6</v>
      </c>
      <c r="N27" s="22">
        <f t="shared" si="2"/>
        <v>80</v>
      </c>
      <c r="O27" s="24">
        <f>(N27-'Pretest Hasil Belajar'!N27)/(100-'Pretest Hasil Belajar'!N27)</f>
        <v>0.66666666666666663</v>
      </c>
      <c r="P27" s="23" t="str">
        <f t="shared" si="1"/>
        <v>Sedang</v>
      </c>
    </row>
    <row r="28" spans="1:16">
      <c r="A28" s="18">
        <f>'Data Sampel'!A28</f>
        <v>25</v>
      </c>
      <c r="B28" s="6" t="str">
        <f>'Data Sampel'!B28</f>
        <v>Muhammad Khoiril Falahis Shufi</v>
      </c>
      <c r="C28" s="23">
        <v>1</v>
      </c>
      <c r="D28" s="23">
        <v>8</v>
      </c>
      <c r="E28" s="23">
        <v>8</v>
      </c>
      <c r="F28" s="23">
        <v>8</v>
      </c>
      <c r="G28" s="23">
        <v>8</v>
      </c>
      <c r="H28" s="23">
        <v>8</v>
      </c>
      <c r="I28" s="23">
        <v>8</v>
      </c>
      <c r="J28" s="23">
        <v>8</v>
      </c>
      <c r="K28" s="23">
        <v>8</v>
      </c>
      <c r="L28" s="23">
        <v>8</v>
      </c>
      <c r="M28" s="23">
        <v>6</v>
      </c>
      <c r="N28" s="22">
        <f t="shared" si="2"/>
        <v>78</v>
      </c>
      <c r="O28" s="24">
        <f>(N28-'Pretest Hasil Belajar'!N28)/(100-'Pretest Hasil Belajar'!N28)</f>
        <v>0.69444444444444442</v>
      </c>
      <c r="P28" s="23" t="str">
        <f t="shared" si="1"/>
        <v>Sedang</v>
      </c>
    </row>
    <row r="29" spans="1:16">
      <c r="A29" s="18">
        <f>'Data Sampel'!A29</f>
        <v>26</v>
      </c>
      <c r="B29" s="6" t="str">
        <f>'Data Sampel'!B29</f>
        <v>Muhammad Roqy Haikal</v>
      </c>
      <c r="C29" s="23">
        <v>1</v>
      </c>
      <c r="D29" s="23">
        <v>10</v>
      </c>
      <c r="E29" s="23">
        <v>2</v>
      </c>
      <c r="F29" s="23">
        <v>10</v>
      </c>
      <c r="G29" s="23">
        <v>8</v>
      </c>
      <c r="H29" s="23">
        <v>6</v>
      </c>
      <c r="I29" s="23">
        <v>8</v>
      </c>
      <c r="J29" s="23">
        <v>8</v>
      </c>
      <c r="K29" s="23">
        <v>8</v>
      </c>
      <c r="L29" s="23">
        <v>6</v>
      </c>
      <c r="M29" s="23">
        <v>4</v>
      </c>
      <c r="N29" s="22">
        <f t="shared" si="2"/>
        <v>70</v>
      </c>
      <c r="O29" s="24">
        <f>(N29-'Pretest Hasil Belajar'!N29)/(100-'Pretest Hasil Belajar'!N29)</f>
        <v>0.48275862068965519</v>
      </c>
      <c r="P29" s="23" t="str">
        <f t="shared" si="1"/>
        <v>Sedang</v>
      </c>
    </row>
    <row r="30" spans="1:16">
      <c r="A30" s="18">
        <f>'Data Sampel'!A30</f>
        <v>27</v>
      </c>
      <c r="B30" s="6" t="str">
        <f>'Data Sampel'!B30</f>
        <v>Muhammad Rif'an Fadli Machsun</v>
      </c>
      <c r="C30" s="23">
        <v>1</v>
      </c>
      <c r="D30" s="23">
        <v>8</v>
      </c>
      <c r="E30" s="23">
        <v>10</v>
      </c>
      <c r="F30" s="23">
        <v>10</v>
      </c>
      <c r="G30" s="23">
        <v>8</v>
      </c>
      <c r="H30" s="23">
        <v>10</v>
      </c>
      <c r="I30" s="23">
        <v>10</v>
      </c>
      <c r="J30" s="23">
        <v>8</v>
      </c>
      <c r="K30" s="23">
        <v>8</v>
      </c>
      <c r="L30" s="23">
        <v>4</v>
      </c>
      <c r="M30" s="23">
        <v>6</v>
      </c>
      <c r="N30" s="22">
        <f t="shared" si="2"/>
        <v>82</v>
      </c>
      <c r="O30" s="24">
        <f>(N30-'Pretest Hasil Belajar'!N30)/(100-'Pretest Hasil Belajar'!N30)</f>
        <v>0.70967741935483875</v>
      </c>
      <c r="P30" s="23" t="str">
        <f t="shared" si="1"/>
        <v>Tinggi</v>
      </c>
    </row>
    <row r="31" spans="1:16">
      <c r="A31" s="18">
        <f>'Data Sampel'!A31</f>
        <v>28</v>
      </c>
      <c r="B31" s="6" t="str">
        <f>'Data Sampel'!B31</f>
        <v>Muhammad Rafif Fawwaz</v>
      </c>
      <c r="C31" s="23">
        <v>1</v>
      </c>
      <c r="D31" s="23">
        <v>8</v>
      </c>
      <c r="E31" s="23">
        <v>10</v>
      </c>
      <c r="F31" s="23">
        <v>10</v>
      </c>
      <c r="G31" s="23">
        <v>8</v>
      </c>
      <c r="H31" s="23">
        <v>8</v>
      </c>
      <c r="I31" s="23">
        <v>8</v>
      </c>
      <c r="J31" s="23">
        <v>8</v>
      </c>
      <c r="K31" s="23">
        <v>8</v>
      </c>
      <c r="L31" s="23">
        <v>8</v>
      </c>
      <c r="M31" s="23">
        <v>10</v>
      </c>
      <c r="N31" s="22">
        <f t="shared" si="2"/>
        <v>86</v>
      </c>
      <c r="O31" s="24">
        <f>(N31-'Pretest Hasil Belajar'!N31)/(100-'Pretest Hasil Belajar'!N31)</f>
        <v>0.69565217391304346</v>
      </c>
      <c r="P31" s="23" t="str">
        <f t="shared" si="1"/>
        <v>Sedang</v>
      </c>
    </row>
    <row r="32" spans="1:16">
      <c r="A32" s="18">
        <f>'Data Sampel'!A32</f>
        <v>29</v>
      </c>
      <c r="B32" s="6" t="str">
        <f>'Data Sampel'!B32</f>
        <v xml:space="preserve">Mohammad Reihan Alfransyah </v>
      </c>
      <c r="C32" s="23">
        <v>1</v>
      </c>
      <c r="D32" s="23">
        <v>8</v>
      </c>
      <c r="E32" s="23">
        <v>2</v>
      </c>
      <c r="F32" s="23">
        <v>10</v>
      </c>
      <c r="G32" s="23">
        <v>8</v>
      </c>
      <c r="H32" s="23">
        <v>6</v>
      </c>
      <c r="I32" s="23">
        <v>8</v>
      </c>
      <c r="J32" s="23">
        <v>4</v>
      </c>
      <c r="K32" s="23">
        <v>10</v>
      </c>
      <c r="L32" s="23">
        <v>8</v>
      </c>
      <c r="M32" s="23">
        <v>4</v>
      </c>
      <c r="N32" s="22">
        <f t="shared" si="2"/>
        <v>68</v>
      </c>
      <c r="O32" s="24">
        <f>(N32-'Pretest Hasil Belajar'!N32)/(100-'Pretest Hasil Belajar'!N32)</f>
        <v>0.1111111111111111</v>
      </c>
      <c r="P32" s="23" t="str">
        <f t="shared" si="1"/>
        <v>Rendah</v>
      </c>
    </row>
    <row r="33" spans="1:16">
      <c r="A33" s="18">
        <f>'Data Sampel'!A33</f>
        <v>30</v>
      </c>
      <c r="B33" s="6" t="str">
        <f>'Data Sampel'!B33</f>
        <v>Muhammad Sabiq Abjady</v>
      </c>
      <c r="C33" s="23">
        <v>1</v>
      </c>
      <c r="D33" s="23">
        <v>10</v>
      </c>
      <c r="E33" s="23">
        <v>6</v>
      </c>
      <c r="F33" s="23">
        <v>10</v>
      </c>
      <c r="G33" s="23">
        <v>6</v>
      </c>
      <c r="H33" s="23">
        <v>6</v>
      </c>
      <c r="I33" s="23">
        <v>10</v>
      </c>
      <c r="J33" s="23">
        <v>6</v>
      </c>
      <c r="K33" s="23">
        <v>10</v>
      </c>
      <c r="L33" s="23">
        <v>8</v>
      </c>
      <c r="M33" s="23">
        <v>8</v>
      </c>
      <c r="N33" s="22">
        <f t="shared" si="2"/>
        <v>80</v>
      </c>
      <c r="O33" s="24">
        <f>(N33-'Pretest Hasil Belajar'!N33)/(100-'Pretest Hasil Belajar'!N33)</f>
        <v>0.70588235294117652</v>
      </c>
      <c r="P33" s="23" t="str">
        <f t="shared" si="1"/>
        <v>Tinggi</v>
      </c>
    </row>
    <row r="34" spans="1:16">
      <c r="A34" s="18">
        <f>'Data Sampel'!A34</f>
        <v>31</v>
      </c>
      <c r="B34" s="6" t="str">
        <f>'Data Sampel'!B34</f>
        <v>Muhammad Tomy Dhiyaul Haq</v>
      </c>
      <c r="C34" s="23">
        <v>1</v>
      </c>
      <c r="D34" s="23">
        <v>8</v>
      </c>
      <c r="E34" s="23">
        <v>2</v>
      </c>
      <c r="F34" s="23">
        <v>10</v>
      </c>
      <c r="G34" s="23">
        <v>8</v>
      </c>
      <c r="H34" s="23">
        <v>6</v>
      </c>
      <c r="I34" s="23">
        <v>10</v>
      </c>
      <c r="J34" s="23">
        <v>6</v>
      </c>
      <c r="K34" s="23">
        <v>2</v>
      </c>
      <c r="L34" s="23">
        <v>8</v>
      </c>
      <c r="M34" s="23">
        <v>2</v>
      </c>
      <c r="N34" s="22">
        <f t="shared" si="2"/>
        <v>62</v>
      </c>
      <c r="O34" s="24">
        <f>(N34-'Pretest Hasil Belajar'!N34)/(100-'Pretest Hasil Belajar'!N34)</f>
        <v>0.17391304347826086</v>
      </c>
      <c r="P34" s="23" t="str">
        <f t="shared" si="1"/>
        <v>Rendah</v>
      </c>
    </row>
    <row r="35" spans="1:16">
      <c r="A35" s="18">
        <f>'Data Sampel'!A35</f>
        <v>32</v>
      </c>
      <c r="B35" s="6" t="str">
        <f>'Data Sampel'!B35</f>
        <v>Muhammad Abdul Qodir Syauqi Zakka Maula</v>
      </c>
      <c r="C35" s="23">
        <v>1</v>
      </c>
      <c r="D35" s="23">
        <v>10</v>
      </c>
      <c r="E35" s="23">
        <v>10</v>
      </c>
      <c r="F35" s="23">
        <v>8</v>
      </c>
      <c r="G35" s="23">
        <v>2</v>
      </c>
      <c r="H35" s="23">
        <v>4</v>
      </c>
      <c r="I35" s="23">
        <v>8</v>
      </c>
      <c r="J35" s="23">
        <v>8</v>
      </c>
      <c r="K35" s="23">
        <v>8</v>
      </c>
      <c r="L35" s="23">
        <v>6</v>
      </c>
      <c r="M35" s="23">
        <v>8</v>
      </c>
      <c r="N35" s="22">
        <f t="shared" si="2"/>
        <v>72</v>
      </c>
      <c r="O35" s="24">
        <f>(N35-'Pretest Hasil Belajar'!N35)/(100-'Pretest Hasil Belajar'!N35)</f>
        <v>0.54838709677419351</v>
      </c>
      <c r="P35" s="23" t="str">
        <f t="shared" si="1"/>
        <v>Sedang</v>
      </c>
    </row>
    <row r="36" spans="1:16">
      <c r="A36" s="18">
        <f>'Data Sampel'!A36</f>
        <v>33</v>
      </c>
      <c r="B36" s="6" t="str">
        <f>'Data Sampel'!B36</f>
        <v>Mohamad Abdul Wakhid</v>
      </c>
      <c r="C36" s="23">
        <v>1</v>
      </c>
      <c r="D36" s="23">
        <v>8</v>
      </c>
      <c r="E36" s="23">
        <v>10</v>
      </c>
      <c r="F36" s="23">
        <v>8</v>
      </c>
      <c r="G36" s="23">
        <v>8</v>
      </c>
      <c r="H36" s="23">
        <v>8</v>
      </c>
      <c r="I36" s="23">
        <v>8</v>
      </c>
      <c r="J36" s="23">
        <v>8</v>
      </c>
      <c r="K36" s="23">
        <v>8</v>
      </c>
      <c r="L36" s="23">
        <v>8</v>
      </c>
      <c r="M36" s="23">
        <v>8</v>
      </c>
      <c r="N36" s="22">
        <f t="shared" si="2"/>
        <v>82</v>
      </c>
      <c r="O36" s="24">
        <f>(N36-'Pretest Hasil Belajar'!N36)/(100-'Pretest Hasil Belajar'!N36)</f>
        <v>0.68965517241379315</v>
      </c>
      <c r="P36" s="23" t="str">
        <f t="shared" si="1"/>
        <v>Sedang</v>
      </c>
    </row>
    <row r="37" spans="1:16">
      <c r="A37" s="18">
        <f>'Data Sampel'!A37</f>
        <v>34</v>
      </c>
      <c r="B37" s="6" t="str">
        <f>'Data Sampel'!B37</f>
        <v>Muhammad Ghulamzaki</v>
      </c>
      <c r="C37" s="23">
        <v>1</v>
      </c>
      <c r="D37" s="23">
        <v>8</v>
      </c>
      <c r="E37" s="23">
        <v>2</v>
      </c>
      <c r="F37" s="23">
        <v>8</v>
      </c>
      <c r="G37" s="23">
        <v>2</v>
      </c>
      <c r="H37" s="23">
        <v>10</v>
      </c>
      <c r="I37" s="23">
        <v>8</v>
      </c>
      <c r="J37" s="23">
        <v>6</v>
      </c>
      <c r="K37" s="23">
        <v>8</v>
      </c>
      <c r="L37" s="23">
        <v>4</v>
      </c>
      <c r="M37" s="23">
        <v>10</v>
      </c>
      <c r="N37" s="22">
        <f t="shared" si="2"/>
        <v>66</v>
      </c>
      <c r="O37" s="24">
        <f>(N37-'Pretest Hasil Belajar'!N37)/(100-'Pretest Hasil Belajar'!N37)</f>
        <v>0.37037037037037035</v>
      </c>
      <c r="P37" s="23" t="str">
        <f t="shared" si="1"/>
        <v>Sedang</v>
      </c>
    </row>
    <row r="38" spans="1:16">
      <c r="A38" s="18">
        <f>'Data Sampel'!A38</f>
        <v>35</v>
      </c>
      <c r="B38" s="6" t="str">
        <f>'Data Sampel'!B38</f>
        <v>Muhammad Nabil Faza</v>
      </c>
      <c r="C38" s="23">
        <v>1</v>
      </c>
      <c r="D38" s="23">
        <v>4</v>
      </c>
      <c r="E38" s="23">
        <v>2</v>
      </c>
      <c r="F38" s="23">
        <v>8</v>
      </c>
      <c r="G38" s="23">
        <v>8</v>
      </c>
      <c r="H38" s="23">
        <v>8</v>
      </c>
      <c r="I38" s="23">
        <v>6</v>
      </c>
      <c r="J38" s="23">
        <v>10</v>
      </c>
      <c r="K38" s="23">
        <v>2</v>
      </c>
      <c r="L38" s="23">
        <v>8</v>
      </c>
      <c r="M38" s="23">
        <v>4</v>
      </c>
      <c r="N38" s="22">
        <f t="shared" si="2"/>
        <v>60</v>
      </c>
      <c r="O38" s="24">
        <f>(N38-'Pretest Hasil Belajar'!N38)/(100-'Pretest Hasil Belajar'!N38)</f>
        <v>0.16666666666666666</v>
      </c>
      <c r="P38" s="23" t="str">
        <f t="shared" si="1"/>
        <v>Rendah</v>
      </c>
    </row>
    <row r="39" spans="1:16">
      <c r="A39" s="18">
        <f>'Data Sampel'!A39</f>
        <v>36</v>
      </c>
      <c r="B39" s="6" t="str">
        <f>'Data Sampel'!B39</f>
        <v>M. Naufal Muhadzdzib Al-Faruq</v>
      </c>
      <c r="C39" s="23">
        <v>1</v>
      </c>
      <c r="D39" s="23">
        <v>8</v>
      </c>
      <c r="E39" s="23">
        <v>8</v>
      </c>
      <c r="F39" s="23">
        <v>8</v>
      </c>
      <c r="G39" s="23">
        <v>2</v>
      </c>
      <c r="H39" s="23">
        <v>4</v>
      </c>
      <c r="I39" s="23">
        <v>8</v>
      </c>
      <c r="J39" s="23">
        <v>8</v>
      </c>
      <c r="K39" s="23">
        <v>8</v>
      </c>
      <c r="L39" s="23">
        <v>4</v>
      </c>
      <c r="M39" s="23">
        <v>8</v>
      </c>
      <c r="N39" s="22">
        <f t="shared" si="2"/>
        <v>66</v>
      </c>
      <c r="O39" s="24">
        <f>(N39-'Pretest Hasil Belajar'!N39)/(100-'Pretest Hasil Belajar'!N39)</f>
        <v>0.2608695652173913</v>
      </c>
      <c r="P39" s="23" t="str">
        <f t="shared" si="1"/>
        <v>Rendah</v>
      </c>
    </row>
    <row r="40" spans="1:16">
      <c r="A40" s="18">
        <f>'Data Sampel'!A40</f>
        <v>37</v>
      </c>
      <c r="B40" s="6" t="str">
        <f>'Data Sampel'!B40</f>
        <v>Muhammad Haikal Aufan</v>
      </c>
      <c r="C40" s="23">
        <v>1</v>
      </c>
      <c r="D40" s="23">
        <v>8</v>
      </c>
      <c r="E40" s="23">
        <v>8</v>
      </c>
      <c r="F40" s="23">
        <v>8</v>
      </c>
      <c r="G40" s="23">
        <v>8</v>
      </c>
      <c r="H40" s="23">
        <v>8</v>
      </c>
      <c r="I40" s="23">
        <v>8</v>
      </c>
      <c r="J40" s="23">
        <v>8</v>
      </c>
      <c r="K40" s="23">
        <v>8</v>
      </c>
      <c r="L40" s="23">
        <v>8</v>
      </c>
      <c r="M40" s="23">
        <v>8</v>
      </c>
      <c r="N40" s="22">
        <f t="shared" si="2"/>
        <v>80</v>
      </c>
      <c r="O40" s="24">
        <f>(N40-'Pretest Hasil Belajar'!N40)/(100-'Pretest Hasil Belajar'!N40)</f>
        <v>0.67741935483870963</v>
      </c>
      <c r="P40" s="23" t="str">
        <f t="shared" si="1"/>
        <v>Sedang</v>
      </c>
    </row>
    <row r="41" spans="1:16">
      <c r="A41" s="18">
        <f>'Data Sampel'!A41</f>
        <v>38</v>
      </c>
      <c r="B41" s="6" t="str">
        <f>'Data Sampel'!B41</f>
        <v>Muhammad Wildan Kaila Laroiba Ahdi Fahrudin</v>
      </c>
      <c r="C41" s="23">
        <v>1</v>
      </c>
      <c r="D41" s="23">
        <v>10</v>
      </c>
      <c r="E41" s="23">
        <v>2</v>
      </c>
      <c r="F41" s="23">
        <v>10</v>
      </c>
      <c r="G41" s="23">
        <v>8</v>
      </c>
      <c r="H41" s="23">
        <v>8</v>
      </c>
      <c r="I41" s="23">
        <v>8</v>
      </c>
      <c r="J41" s="23">
        <v>10</v>
      </c>
      <c r="K41" s="23">
        <v>8</v>
      </c>
      <c r="L41" s="23">
        <v>4</v>
      </c>
      <c r="M41" s="23">
        <v>4</v>
      </c>
      <c r="N41" s="22">
        <f t="shared" si="2"/>
        <v>72</v>
      </c>
      <c r="O41" s="24">
        <f>(N41-'Pretest Hasil Belajar'!N41)/(100-'Pretest Hasil Belajar'!N41)</f>
        <v>0.41666666666666669</v>
      </c>
      <c r="P41" s="23" t="str">
        <f t="shared" si="1"/>
        <v>Sedang</v>
      </c>
    </row>
    <row r="42" spans="1:16">
      <c r="A42" s="18">
        <f>'Data Sampel'!A42</f>
        <v>39</v>
      </c>
      <c r="B42" s="6" t="str">
        <f>'Data Sampel'!B42</f>
        <v>Nur Muhammad Iqbal Sholahuddin</v>
      </c>
      <c r="C42" s="23">
        <v>1</v>
      </c>
      <c r="D42" s="23">
        <v>8</v>
      </c>
      <c r="E42" s="23">
        <v>8</v>
      </c>
      <c r="F42" s="23">
        <v>10</v>
      </c>
      <c r="G42" s="23">
        <v>8</v>
      </c>
      <c r="H42" s="23">
        <v>6</v>
      </c>
      <c r="I42" s="23">
        <v>8</v>
      </c>
      <c r="J42" s="23">
        <v>8</v>
      </c>
      <c r="K42" s="23">
        <v>2</v>
      </c>
      <c r="L42" s="23">
        <v>8</v>
      </c>
      <c r="M42" s="23">
        <v>4</v>
      </c>
      <c r="N42" s="22">
        <f t="shared" si="2"/>
        <v>70</v>
      </c>
      <c r="O42" s="24">
        <f>(N42-'Pretest Hasil Belajar'!N42)/(100-'Pretest Hasil Belajar'!N42)</f>
        <v>0.2857142857142857</v>
      </c>
      <c r="P42" s="23" t="str">
        <f t="shared" si="1"/>
        <v>Rendah</v>
      </c>
    </row>
    <row r="43" spans="1:16">
      <c r="A43" s="18">
        <f>'Data Sampel'!A43</f>
        <v>40</v>
      </c>
      <c r="B43" s="6" t="str">
        <f>'Data Sampel'!B43</f>
        <v>Naufal Haris</v>
      </c>
      <c r="C43" s="23">
        <v>1</v>
      </c>
      <c r="D43" s="23">
        <v>8</v>
      </c>
      <c r="E43" s="23">
        <v>6</v>
      </c>
      <c r="F43" s="23">
        <v>8</v>
      </c>
      <c r="G43" s="23">
        <v>8</v>
      </c>
      <c r="H43" s="23">
        <v>4</v>
      </c>
      <c r="I43" s="23">
        <v>10</v>
      </c>
      <c r="J43" s="23">
        <v>6</v>
      </c>
      <c r="K43" s="23">
        <v>2</v>
      </c>
      <c r="L43" s="23">
        <v>6</v>
      </c>
      <c r="M43" s="23">
        <v>8</v>
      </c>
      <c r="N43" s="22">
        <f t="shared" si="2"/>
        <v>66</v>
      </c>
      <c r="O43" s="24">
        <f>(N43-'Pretest Hasil Belajar'!N43)/(100-'Pretest Hasil Belajar'!N43)</f>
        <v>0.39285714285714285</v>
      </c>
      <c r="P43" s="23" t="str">
        <f t="shared" si="1"/>
        <v>Sedang</v>
      </c>
    </row>
    <row r="44" spans="1:16">
      <c r="A44" s="18">
        <f>'Data Sampel'!A44</f>
        <v>41</v>
      </c>
      <c r="B44" s="6" t="str">
        <f>'Data Sampel'!B44</f>
        <v>Yulss Muhammad Purnomo</v>
      </c>
      <c r="C44" s="23">
        <v>1</v>
      </c>
      <c r="D44" s="23">
        <v>4</v>
      </c>
      <c r="E44" s="23">
        <v>2</v>
      </c>
      <c r="F44" s="23">
        <v>10</v>
      </c>
      <c r="G44" s="23">
        <v>6</v>
      </c>
      <c r="H44" s="23">
        <v>4</v>
      </c>
      <c r="I44" s="23">
        <v>10</v>
      </c>
      <c r="J44" s="23">
        <v>6</v>
      </c>
      <c r="K44" s="23">
        <v>8</v>
      </c>
      <c r="L44" s="23">
        <v>4</v>
      </c>
      <c r="M44" s="23">
        <v>6</v>
      </c>
      <c r="N44" s="22">
        <f t="shared" si="2"/>
        <v>60</v>
      </c>
      <c r="O44" s="24">
        <f>(N44-'Pretest Hasil Belajar'!N44)/(100-'Pretest Hasil Belajar'!N44)</f>
        <v>0.16666666666666666</v>
      </c>
      <c r="P44" s="23" t="str">
        <f t="shared" si="1"/>
        <v>Rendah</v>
      </c>
    </row>
    <row r="45" spans="1:16" ht="15" customHeight="1">
      <c r="A45" s="124" t="s">
        <v>3</v>
      </c>
      <c r="B45" s="125"/>
      <c r="C45" s="23">
        <f t="shared" ref="C45:N45" si="3">SUM(C4:C44)</f>
        <v>41</v>
      </c>
      <c r="D45" s="23">
        <f t="shared" si="3"/>
        <v>328</v>
      </c>
      <c r="E45" s="23">
        <f t="shared" si="3"/>
        <v>268</v>
      </c>
      <c r="F45" s="23">
        <f t="shared" si="3"/>
        <v>348</v>
      </c>
      <c r="G45" s="23">
        <f t="shared" si="3"/>
        <v>294</v>
      </c>
      <c r="H45" s="23">
        <f t="shared" si="3"/>
        <v>298</v>
      </c>
      <c r="I45" s="23">
        <f t="shared" si="3"/>
        <v>340</v>
      </c>
      <c r="J45" s="23">
        <f t="shared" si="3"/>
        <v>308</v>
      </c>
      <c r="K45" s="23">
        <f t="shared" si="3"/>
        <v>280</v>
      </c>
      <c r="L45" s="23">
        <f t="shared" si="3"/>
        <v>288</v>
      </c>
      <c r="M45" s="23">
        <f t="shared" si="3"/>
        <v>290</v>
      </c>
      <c r="N45" s="33">
        <f t="shared" si="3"/>
        <v>3042</v>
      </c>
      <c r="O45" s="45"/>
      <c r="P45" s="45"/>
    </row>
    <row r="46" spans="1:16" ht="15" customHeight="1">
      <c r="A46" s="129" t="s">
        <v>11</v>
      </c>
      <c r="B46" s="130"/>
      <c r="C46" s="131"/>
      <c r="D46" s="23">
        <f t="shared" ref="D46:N46" si="4">AVERAGE(D4:D44)</f>
        <v>8</v>
      </c>
      <c r="E46" s="23">
        <f t="shared" si="4"/>
        <v>6.5365853658536581</v>
      </c>
      <c r="F46" s="23">
        <f t="shared" si="4"/>
        <v>8.4878048780487809</v>
      </c>
      <c r="G46" s="23">
        <f t="shared" si="4"/>
        <v>7.1707317073170733</v>
      </c>
      <c r="H46" s="23">
        <f t="shared" si="4"/>
        <v>7.2682926829268295</v>
      </c>
      <c r="I46" s="23">
        <f t="shared" si="4"/>
        <v>8.2926829268292686</v>
      </c>
      <c r="J46" s="23">
        <f t="shared" si="4"/>
        <v>7.5121951219512191</v>
      </c>
      <c r="K46" s="23">
        <f t="shared" si="4"/>
        <v>6.8292682926829267</v>
      </c>
      <c r="L46" s="23">
        <f t="shared" si="4"/>
        <v>7.024390243902439</v>
      </c>
      <c r="M46" s="23">
        <f t="shared" si="4"/>
        <v>7.0731707317073171</v>
      </c>
      <c r="N46" s="24">
        <f t="shared" si="4"/>
        <v>74.195121951219505</v>
      </c>
      <c r="O46" s="45"/>
      <c r="P46" s="45"/>
    </row>
    <row r="47" spans="1:16" ht="15" customHeight="1">
      <c r="A47" s="126" t="s">
        <v>156</v>
      </c>
      <c r="B47" s="127"/>
      <c r="C47" s="128"/>
      <c r="D47" s="25">
        <f>(D46-'Pretest Hasil Belajar'!D46)/(10-'Pretest Hasil Belajar'!D46)</f>
        <v>0.7007299270072993</v>
      </c>
      <c r="E47" s="25">
        <f>(E46-'Pretest Hasil Belajar'!E46)/(10-'Pretest Hasil Belajar'!E46)</f>
        <v>0.19318181818181812</v>
      </c>
      <c r="F47" s="25">
        <f>(F46-'Pretest Hasil Belajar'!F46)/(10-'Pretest Hasil Belajar'!F46)</f>
        <v>0.7720588235294118</v>
      </c>
      <c r="G47" s="25">
        <f>(G46-'Pretest Hasil Belajar'!G46)/(10-'Pretest Hasil Belajar'!G46)</f>
        <v>0.44230769230769235</v>
      </c>
      <c r="H47" s="25">
        <f>(H46-'Pretest Hasil Belajar'!H46)/(10-'Pretest Hasil Belajar'!H46)</f>
        <v>0.60839160839160844</v>
      </c>
      <c r="I47" s="25">
        <f>(I46-'Pretest Hasil Belajar'!I46)/(10-'Pretest Hasil Belajar'!I46)</f>
        <v>0.72462627852084982</v>
      </c>
      <c r="J47" s="25">
        <f>(J46-'Pretest Hasil Belajar'!J46)/(10-'Pretest Hasil Belajar'!J46)</f>
        <v>0.65306122448979587</v>
      </c>
      <c r="K47" s="25">
        <f>(K46-'Pretest Hasil Belajar'!K46)/(10-'Pretest Hasil Belajar'!K46)</f>
        <v>0.52205882352941169</v>
      </c>
      <c r="L47" s="25">
        <f>(L46-'Pretest Hasil Belajar'!L46)/(10-'Pretest Hasil Belajar'!L46)</f>
        <v>0.56737588652482274</v>
      </c>
      <c r="M47" s="25">
        <f>(M46-'Pretest Hasil Belajar'!M46)/(10-'Pretest Hasil Belajar'!M46)</f>
        <v>0.61038961038961048</v>
      </c>
      <c r="N47" s="60">
        <f>(N46-'Pretest Hasil Belajar'!N46)/(100-'Pretest Hasil Belajar'!N46)</f>
        <v>0.59771863117870705</v>
      </c>
      <c r="O47" s="45"/>
      <c r="P47" s="45"/>
    </row>
    <row r="48" spans="1:16">
      <c r="A48" s="126" t="s">
        <v>95</v>
      </c>
      <c r="B48" s="127"/>
      <c r="C48" s="128"/>
      <c r="D48" s="23" t="str">
        <f>IF(D47&gt;0.7,"T",IF(D47&gt;0.3,"S",IF(D47&gt;0,"R")))</f>
        <v>T</v>
      </c>
      <c r="E48" s="23" t="str">
        <f t="shared" ref="E48:M48" si="5">IF(E47&gt;0.7,"T",IF(E47&gt;0.3,"S",IF(E47&gt;0,"R")))</f>
        <v>R</v>
      </c>
      <c r="F48" s="23" t="str">
        <f t="shared" si="5"/>
        <v>T</v>
      </c>
      <c r="G48" s="23" t="str">
        <f t="shared" si="5"/>
        <v>S</v>
      </c>
      <c r="H48" s="23" t="str">
        <f t="shared" si="5"/>
        <v>S</v>
      </c>
      <c r="I48" s="23" t="str">
        <f t="shared" si="5"/>
        <v>T</v>
      </c>
      <c r="J48" s="23" t="str">
        <f t="shared" si="5"/>
        <v>S</v>
      </c>
      <c r="K48" s="23" t="str">
        <f t="shared" si="5"/>
        <v>S</v>
      </c>
      <c r="L48" s="23" t="str">
        <f t="shared" si="5"/>
        <v>S</v>
      </c>
      <c r="M48" s="23" t="str">
        <f t="shared" si="5"/>
        <v>S</v>
      </c>
      <c r="N48" s="54" t="str">
        <f t="shared" ref="N48" si="6">IF(N47&gt;0.7,"Tinggi",IF(N47&gt;0.3,"Sedang",IF(N47&gt;0,"Rendah")))</f>
        <v>Sedang</v>
      </c>
      <c r="O48" s="45"/>
      <c r="P48" s="45"/>
    </row>
  </sheetData>
  <mergeCells count="10">
    <mergeCell ref="A1:N1"/>
    <mergeCell ref="A2:A3"/>
    <mergeCell ref="B2:B3"/>
    <mergeCell ref="C2:C3"/>
    <mergeCell ref="N2:N3"/>
    <mergeCell ref="A45:B45"/>
    <mergeCell ref="A48:C48"/>
    <mergeCell ref="A46:C46"/>
    <mergeCell ref="A47:C47"/>
    <mergeCell ref="O2:P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Data Sampel</vt:lpstr>
      <vt:lpstr>Instrumen Hasil Belajar</vt:lpstr>
      <vt:lpstr>Validity Instrumen</vt:lpstr>
      <vt:lpstr>Reliability Instrumen</vt:lpstr>
      <vt:lpstr>Pretest Motivasi Belajar</vt:lpstr>
      <vt:lpstr>Postest Motivasi Belajar</vt:lpstr>
      <vt:lpstr>Kuesioner Motivasi</vt:lpstr>
      <vt:lpstr>Pretest Hasil Belajar</vt:lpstr>
      <vt:lpstr>Posttest Hasil Belajar</vt:lpstr>
      <vt:lpstr>Hasil Belajar</vt:lpstr>
      <vt:lpstr>Korelasi Pearson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Ringkas_x000d_
Penelitian ini bertujuan untuk melihat kaitan antara perubahan motivasi dan hasil belajar siswa setelah penerapan naḍom mabādī ‘asyroh ke dalam pembelajaran adaptif Ilmu Pengetahuan Alam (IPA). Data diperoleh menggunakan metode pre-experimental dengan desain one-group pretest-posttest terhadap sampel sebanyak 125 siswa sekolah menengah yang dipilih melalui teknik convenience sampling di Kabupaten Kudus. Peningkatan ditentukan berdasarkan nilai gain yang dinormalisasi terhadap hasil pretest-posttest menggunakan Science Motivation Questionnaire (SMQ) untuk mengukur motivasi belajar dan tes tipe uraian dengan keandalan sebesar 0,810 sebagai pengukur hasil belajar siswa untuk dikaitkan menggunakan Pearson r. Hasil penelitian menunjukkan bahwa motivasi belajar siswa mengalami peningkatan masing-masing dalam kategori sedang yang keduanya memiliki kaitan positif. Melalui penelitian ini, terungkap bahwa naḍom mabādī ‘asyroh bisa dipakai dalam pembelajaran IPA untuk meningkatkan motivasi sehingga hasil belajar siswa turut meningkat._x000d_
_x000d_
Kata kunci : naḍom mabādī ‘asyroh; motivasi belajar; hasil belajar; pembelajaran adaptif, ilmu pengetahuan alam</dc:description>
  <cp:lastModifiedBy/>
  <cp:revision>1</cp:revision>
  <dcterms:created xsi:type="dcterms:W3CDTF">2006-09-16T00:00:00Z</dcterms:created>
  <dcterms:modified xsi:type="dcterms:W3CDTF">2018-12-30T09:44:14Z</dcterms:modified>
  <cp:category>Researh Paper</cp:category>
  <cp:version>1</cp:version>
</cp:coreProperties>
</file>